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eneral\02_AUTOESTRADAS\19_FIRMES\3_Campañas_Ensayos\2021\2_ofertas_comparativo\"/>
    </mc:Choice>
  </mc:AlternateContent>
  <xr:revisionPtr revIDLastSave="0" documentId="13_ncr:1_{F7A5FE5A-34B0-4F1E-9D03-8BFA3480F179}" xr6:coauthVersionLast="47" xr6:coauthVersionMax="47" xr10:uidLastSave="{00000000-0000-0000-0000-000000000000}"/>
  <bookViews>
    <workbookView xWindow="28680" yWindow="-120" windowWidth="19440" windowHeight="15000" tabRatio="723" activeTab="1" xr2:uid="{00000000-000D-0000-FFFF-FFFF00000000}"/>
  </bookViews>
  <sheets>
    <sheet name="ANEXO I MBC" sheetId="17" r:id="rId1"/>
    <sheet name="ANEXO II MBC" sheetId="18" r:id="rId2"/>
    <sheet name="ANEXO I SUP" sheetId="28" state="hidden" r:id="rId3"/>
    <sheet name="SH SUP" sheetId="36" state="hidden" r:id="rId4"/>
    <sheet name="ANEXO II SUP" sheetId="19" state="hidden" r:id="rId5"/>
    <sheet name="ANEXO II SH" sheetId="31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3" i="17" l="1"/>
  <c r="I12" i="17" l="1"/>
  <c r="O24" i="36" l="1"/>
  <c r="K24" i="36"/>
  <c r="H25" i="28"/>
  <c r="E11" i="19"/>
  <c r="K8" i="19"/>
  <c r="K5" i="19"/>
  <c r="G11" i="19"/>
  <c r="I40" i="17" l="1"/>
  <c r="I8" i="17"/>
  <c r="E10" i="18" s="1"/>
  <c r="E5" i="19"/>
  <c r="E8" i="19"/>
  <c r="F21" i="36"/>
  <c r="H21" i="36" s="1"/>
  <c r="F20" i="36"/>
  <c r="H20" i="36" s="1"/>
  <c r="F19" i="36"/>
  <c r="H19" i="36" s="1"/>
  <c r="F18" i="36"/>
  <c r="H18" i="36" s="1"/>
  <c r="F17" i="36"/>
  <c r="H17" i="36" s="1"/>
  <c r="F16" i="36"/>
  <c r="H16" i="36" s="1"/>
  <c r="H22" i="36" s="1"/>
  <c r="F9" i="36"/>
  <c r="H9" i="36" s="1"/>
  <c r="F21" i="28"/>
  <c r="H21" i="28" s="1"/>
  <c r="F20" i="28"/>
  <c r="H20" i="28" s="1"/>
  <c r="F19" i="28"/>
  <c r="H19" i="28" s="1"/>
  <c r="F18" i="28"/>
  <c r="H18" i="28" s="1"/>
  <c r="I18" i="36" l="1"/>
  <c r="I17" i="36"/>
  <c r="L21" i="36"/>
  <c r="L20" i="36"/>
  <c r="L19" i="36"/>
  <c r="L18" i="36"/>
  <c r="L17" i="36"/>
  <c r="I19" i="36"/>
  <c r="I21" i="36"/>
  <c r="I20" i="36"/>
  <c r="I9" i="36"/>
  <c r="I31" i="17" l="1"/>
  <c r="I22" i="17"/>
  <c r="I23" i="17"/>
  <c r="G11" i="17"/>
  <c r="I11" i="17" s="1"/>
  <c r="G10" i="17"/>
  <c r="I10" i="17" s="1"/>
  <c r="E6" i="18" l="1"/>
  <c r="L16" i="36" l="1"/>
  <c r="L9" i="36" l="1"/>
  <c r="D9" i="31" s="1"/>
  <c r="I16" i="36"/>
  <c r="H10" i="36"/>
  <c r="I35" i="17"/>
  <c r="I34" i="17"/>
  <c r="I32" i="17"/>
  <c r="I24" i="36" l="1"/>
  <c r="D7" i="31"/>
  <c r="L24" i="36"/>
  <c r="I38" i="17" l="1"/>
  <c r="I37" i="17"/>
  <c r="I26" i="17"/>
  <c r="I27" i="17"/>
  <c r="I28" i="17"/>
  <c r="I29" i="17"/>
  <c r="I30" i="17"/>
  <c r="I33" i="17"/>
  <c r="I36" i="17"/>
  <c r="I25" i="17"/>
  <c r="I24" i="17"/>
  <c r="I21" i="17"/>
  <c r="I20" i="17"/>
  <c r="I19" i="17"/>
  <c r="I18" i="17"/>
  <c r="I39" i="17" l="1"/>
  <c r="E14" i="18"/>
  <c r="F7" i="31" l="1"/>
  <c r="F10" i="31"/>
  <c r="F9" i="31"/>
  <c r="F8" i="31"/>
  <c r="F11" i="31"/>
  <c r="F9" i="28"/>
  <c r="F13" i="31" l="1"/>
  <c r="K11" i="19" s="1"/>
  <c r="F16" i="28" l="1"/>
  <c r="H16" i="28" s="1"/>
  <c r="F17" i="28"/>
  <c r="H17" i="28" s="1"/>
  <c r="H22" i="28" l="1"/>
  <c r="H7" i="17" l="1"/>
  <c r="G7" i="17"/>
  <c r="I7" i="17" l="1"/>
  <c r="E8" i="18" l="1"/>
  <c r="H9" i="28"/>
  <c r="H10" i="28" s="1"/>
  <c r="G5" i="19" l="1"/>
  <c r="G8" i="19"/>
</calcChain>
</file>

<file path=xl/sharedStrings.xml><?xml version="1.0" encoding="utf-8"?>
<sst xmlns="http://schemas.openxmlformats.org/spreadsheetml/2006/main" count="236" uniqueCount="70">
  <si>
    <t>SENTIDO</t>
  </si>
  <si>
    <t>8cm</t>
  </si>
  <si>
    <t>AC16 SURF D</t>
  </si>
  <si>
    <t>6cm</t>
  </si>
  <si>
    <t>m2</t>
  </si>
  <si>
    <t>MICROF 2c</t>
  </si>
  <si>
    <t>MicroF 2 capas</t>
  </si>
  <si>
    <t>DECRECIENTE</t>
  </si>
  <si>
    <t>CRECIENTE</t>
  </si>
  <si>
    <t>MEZCLA BITUMINOSA EN CALIENTE</t>
  </si>
  <si>
    <t>PK ini</t>
  </si>
  <si>
    <t>PK fin</t>
  </si>
  <si>
    <t>SUPERFICIE (m2)</t>
  </si>
  <si>
    <t>LARGO (m)</t>
  </si>
  <si>
    <t>ANCHO (m)</t>
  </si>
  <si>
    <t>ESPESOR (cm)</t>
  </si>
  <si>
    <t>Saneos localizados 6cm</t>
  </si>
  <si>
    <t>Superficie (m2)</t>
  </si>
  <si>
    <t>Precio Unitario</t>
  </si>
  <si>
    <t>Importe</t>
  </si>
  <si>
    <t>AMN SUP</t>
  </si>
  <si>
    <t>TRATAMIENTO SUPERFICIAL</t>
  </si>
  <si>
    <t>M2</t>
  </si>
  <si>
    <t>Parte proporcional saneos localizados 6cm AC16SURF S previo MicroF (5%)</t>
  </si>
  <si>
    <t>Línea 10 cm</t>
  </si>
  <si>
    <t>Línea 15 cm</t>
  </si>
  <si>
    <t>M2 Marcas viales reflectantes emulsión al agua</t>
  </si>
  <si>
    <t>Ml</t>
  </si>
  <si>
    <t>M2 Marca Vial reflectante emulsión al agua. Dotación 0,75 kg/m2 pintura y 0,5 kg/m2 microesferas (símbolos y cebreados)</t>
  </si>
  <si>
    <t>Medición</t>
  </si>
  <si>
    <t>P. Unit</t>
  </si>
  <si>
    <t>8 cm</t>
  </si>
  <si>
    <t>Saneos localizados 8cm</t>
  </si>
  <si>
    <t>C.I.</t>
  </si>
  <si>
    <t>Línea 20cm</t>
  </si>
  <si>
    <t>Línea 40 cm</t>
  </si>
  <si>
    <t>Símbolos</t>
  </si>
  <si>
    <t>TRAMO CORUÑA SABÓN</t>
  </si>
  <si>
    <t>SANEOS TRAMO CORUÑA SABÓN</t>
  </si>
  <si>
    <t>SANEOS TRAMO SABON LARACHA</t>
  </si>
  <si>
    <t>AG-55 SUP</t>
  </si>
  <si>
    <t>2.1.- TRATAMIENTO SUPERFICIAL EN ZONAS DE LA AUTOPISTA AG-55</t>
  </si>
  <si>
    <t>MICROF 1c</t>
  </si>
  <si>
    <t>TRAMO SABÓN LARACHA</t>
  </si>
  <si>
    <t>AG-55</t>
  </si>
  <si>
    <t>En rojo saneos en zona de micro, suman 2 veces, en la tabla y en el porcentaje. Decidir cuáles.</t>
  </si>
  <si>
    <t>CORUÑA SABÓN</t>
  </si>
  <si>
    <t>Parte proporcional saneos localizados 8cm AC16SURF S previo MicroF (5%)</t>
  </si>
  <si>
    <t>SABÓN LARACHA</t>
  </si>
  <si>
    <t>MicroF 1 capas</t>
  </si>
  <si>
    <t>Aplicación de 1 capa de microaglomerado en frío, tipo MICROF 8 SUP C60BP4 MIC, con una dotación mínima de 11 kg/m2 con árido 0/8 procedente de la cantera de Portodemouros, emulsión asfáltica tipo C60BP4 MIC y fibra sintética con una longitud entre 6 y 12 mm y aditivos  (según formula de trabajo) , completamente terminado.  Se incluye en esta unidad de obra los trabajos de fresado del solape longitudinal en los casos en los sea necesario.</t>
  </si>
  <si>
    <t>Aplicación de 2 capas de microaglomerado en frío, la primera tipo MICROF 5 inf C60BP5 MIC, con una dotación mínima de 8kg/m2 (excluida el agua total) con árido procedente de la cantera de Portodemouros, emulsión asfáltica tipo C60BP4 MIC y fibra sintética con una longitud entre 6 y 12 mm y una segunda capa tipo MICROF 8 SUP C60BP4 MIC, con una dotación mínima de 11 kg/m2 con árido 0/8 procedente de la cantera de Portodemouros, emulsión asfáltica tipo C60BP4 MIC y fibra sintética con una longitud entre 6 y 12 mm y aditivos  (según formula de trabajo) , completamente terminado. Se incluye en esta unidad de obra los trabajos de fresado del solape longitudinal en los casos en los sea necesario.</t>
  </si>
  <si>
    <t>2.2.- TRATAMIENTO SUPERFICIAL EN ZONAS DE LA AUTOPISTA AG-55</t>
  </si>
  <si>
    <t>TOTAL</t>
  </si>
  <si>
    <t>2.3.- REPOSICIÓN DE MARCAS VIALES HORIZONTALES</t>
  </si>
  <si>
    <t>ml</t>
  </si>
  <si>
    <t xml:space="preserve">2.3.- REPOSICIÓN DE MARCAS VIALES HORIZONTALES </t>
  </si>
  <si>
    <t>Ml Marca Vial reflectante emulsión al agua. Dotación 0,75 kg/m2 pintura y 0,5 kg/m2 microesferas (línea de eje en tronco de 10 cm de ancho).</t>
  </si>
  <si>
    <t>Ml Marca Vial reflectante emulsión al agua. Dotación 0,75 kg/m2 pintura y 0,5 kg/m2 microesferas (línea de borde en ramales de 15 cm de ancho).</t>
  </si>
  <si>
    <t>Ml Marca Vial reflectante emulsión al agua. Dotación 0,75 kg/m2 pintura y 0,5 kg/m2 microesferas (línea de borde en tronco de 20 cm de ancho).</t>
  </si>
  <si>
    <t>Ml Marca Vial reflectante emulsión al agua. Dotación 0,75 kg/m2 pintura y 0,5 kg/m2 microesferas (línea de tacos de 40 cm de ancho, «taqueado»).</t>
  </si>
  <si>
    <t>incluido pintura</t>
  </si>
  <si>
    <t>2.2.- ACTUACIONES EN DIFERENTES PUNTOS DEL TRONCO DE LA AG-55</t>
  </si>
  <si>
    <t>2.2.- ACTUACIONES EN DIFERENTES PUNTOS DE LA AG-55</t>
  </si>
  <si>
    <t>TOTAL IMPORTE:</t>
  </si>
  <si>
    <t>TOTAL IMPORTE CON IVA:</t>
  </si>
  <si>
    <t>Fecha - Firma y sello de la empresa</t>
  </si>
  <si>
    <t>Fresado de firme existente por medios mecánicos hasta una profundidad de 6 cm, incluso carga y transporte a vertedero autorizado; posterior aplicación de riego de adherencia con C60B4ADH (0,5kg/m2 de dotación mínima) y finalmente el extendido de 6 cm de mezcla tipo AC16surf S incluyendo fabricación, transporte, extendido y compactación incluido betún B 50/70 con una dotación mínima de 4,5% en peso sobre la mezcla y relación filler-betún 1,0.</t>
  </si>
  <si>
    <t>Fresado de firme existente por medios mecánicos hasta una profundidad de 8 cm, incluso carga y transporte a vertedero autorizado; posterior aplicación de riego de adherencia con C60B4ADH (0,5kg/m2 de dotación mínima) y finalmente el extendido de 6 cm de mezcla tipo AC16surf S incluyendo fabricación, transporte, extendido y compactación incluido betún B 50/70 con una dotación mínima de 4,5% en peso sobre la mezcla y relación filler-betún 1,0.</t>
  </si>
  <si>
    <t>AC16 SURF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</si>
</sst>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_€"/>
    <numFmt numFmtId="165" formatCode="#,##0.00\ _€"/>
    <numFmt numFmtId="166" formatCode="00\+000"/>
    <numFmt numFmtId="167" formatCode="0.0"/>
    <numFmt numFmtId="168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16"/>
      <color theme="1"/>
      <name val="Book Antiqua"/>
      <family val="1"/>
    </font>
    <font>
      <sz val="8"/>
      <name val="Calibri"/>
      <family val="2"/>
      <scheme val="minor"/>
    </font>
    <font>
      <b/>
      <sz val="12"/>
      <color theme="1"/>
      <name val="Book Antiqua"/>
      <family val="1"/>
    </font>
    <font>
      <b/>
      <sz val="11"/>
      <color indexed="8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6"/>
      <color theme="1"/>
      <name val="Book Antiqua"/>
      <family val="1"/>
    </font>
    <font>
      <b/>
      <sz val="14"/>
      <color theme="1"/>
      <name val="Book Antiqua"/>
      <family val="1"/>
    </font>
    <font>
      <sz val="12"/>
      <color theme="1"/>
      <name val="Book Antiqua"/>
      <family val="1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rgb="FFFF0000"/>
      <name val="Book Antiqua"/>
      <family val="1"/>
    </font>
    <font>
      <sz val="11"/>
      <color theme="1"/>
      <name val="Calibri"/>
      <family val="2"/>
      <scheme val="minor"/>
    </font>
    <font>
      <sz val="12"/>
      <name val="Book Antiqua"/>
      <family val="1"/>
    </font>
    <font>
      <sz val="14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5" fillId="0" borderId="0"/>
    <xf numFmtId="0" fontId="16" fillId="0" borderId="0"/>
    <xf numFmtId="43" fontId="18" fillId="0" borderId="0" applyFont="0" applyFill="0" applyBorder="0" applyAlignment="0" applyProtection="0"/>
  </cellStyleXfs>
  <cellXfs count="236">
    <xf numFmtId="0" fontId="0" fillId="0" borderId="0" xfId="0"/>
    <xf numFmtId="4" fontId="0" fillId="0" borderId="0" xfId="0" applyNumberFormat="1"/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0" fontId="4" fillId="0" borderId="6" xfId="0" applyFont="1" applyBorder="1"/>
    <xf numFmtId="0" fontId="4" fillId="0" borderId="0" xfId="0" applyFont="1" applyBorder="1"/>
    <xf numFmtId="0" fontId="4" fillId="0" borderId="8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2" xfId="0" applyFont="1" applyBorder="1"/>
    <xf numFmtId="0" fontId="5" fillId="0" borderId="0" xfId="0" applyFont="1"/>
    <xf numFmtId="0" fontId="8" fillId="0" borderId="0" xfId="0" applyFont="1"/>
    <xf numFmtId="164" fontId="5" fillId="5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Border="1"/>
    <xf numFmtId="4" fontId="4" fillId="0" borderId="0" xfId="0" applyNumberFormat="1" applyFont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4" fontId="4" fillId="2" borderId="0" xfId="0" applyNumberFormat="1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13" fillId="0" borderId="0" xfId="0" applyFont="1"/>
    <xf numFmtId="0" fontId="4" fillId="2" borderId="0" xfId="0" applyFont="1" applyFill="1" applyBorder="1"/>
    <xf numFmtId="0" fontId="14" fillId="0" borderId="0" xfId="0" applyFont="1"/>
    <xf numFmtId="0" fontId="4" fillId="4" borderId="0" xfId="0" applyFont="1" applyFill="1"/>
    <xf numFmtId="0" fontId="5" fillId="0" borderId="1" xfId="0" applyFont="1" applyBorder="1" applyAlignment="1">
      <alignment horizontal="center"/>
    </xf>
    <xf numFmtId="4" fontId="12" fillId="6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8" fillId="4" borderId="0" xfId="0" applyFont="1" applyFill="1"/>
    <xf numFmtId="0" fontId="6" fillId="3" borderId="0" xfId="0" applyFont="1" applyFill="1"/>
    <xf numFmtId="0" fontId="4" fillId="3" borderId="0" xfId="0" applyFont="1" applyFill="1"/>
    <xf numFmtId="164" fontId="4" fillId="3" borderId="0" xfId="0" applyNumberFormat="1" applyFont="1" applyFill="1" applyAlignment="1">
      <alignment horizontal="right"/>
    </xf>
    <xf numFmtId="164" fontId="4" fillId="3" borderId="0" xfId="0" applyNumberFormat="1" applyFont="1" applyFill="1"/>
    <xf numFmtId="0" fontId="14" fillId="0" borderId="1" xfId="0" applyFont="1" applyBorder="1" applyAlignment="1">
      <alignment horizontal="justify" vertical="center"/>
    </xf>
    <xf numFmtId="164" fontId="14" fillId="0" borderId="0" xfId="0" applyNumberFormat="1" applyFont="1" applyAlignment="1">
      <alignment horizontal="right"/>
    </xf>
    <xf numFmtId="164" fontId="14" fillId="0" borderId="0" xfId="0" applyNumberFormat="1" applyFont="1"/>
    <xf numFmtId="0" fontId="8" fillId="5" borderId="10" xfId="0" applyFont="1" applyFill="1" applyBorder="1" applyAlignment="1">
      <alignment horizontal="center" vertical="center"/>
    </xf>
    <xf numFmtId="164" fontId="8" fillId="5" borderId="12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3" fillId="0" borderId="0" xfId="0" applyNumberFormat="1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5" borderId="1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0" xfId="0" applyFont="1" applyFill="1"/>
    <xf numFmtId="4" fontId="11" fillId="0" borderId="0" xfId="0" applyNumberFormat="1" applyFont="1" applyFill="1"/>
    <xf numFmtId="165" fontId="4" fillId="0" borderId="0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164" fontId="8" fillId="5" borderId="13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164" fontId="4" fillId="0" borderId="4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14" fillId="0" borderId="0" xfId="0" applyFont="1" applyBorder="1" applyAlignment="1"/>
    <xf numFmtId="0" fontId="14" fillId="0" borderId="0" xfId="0" applyFont="1" applyBorder="1"/>
    <xf numFmtId="166" fontId="14" fillId="0" borderId="0" xfId="0" applyNumberFormat="1" applyFont="1"/>
    <xf numFmtId="166" fontId="8" fillId="5" borderId="13" xfId="0" applyNumberFormat="1" applyFont="1" applyFill="1" applyBorder="1" applyAlignment="1">
      <alignment horizontal="center" vertical="center"/>
    </xf>
    <xf numFmtId="166" fontId="8" fillId="5" borderId="4" xfId="0" applyNumberFormat="1" applyFont="1" applyFill="1" applyBorder="1" applyAlignment="1">
      <alignment horizontal="center" vertical="center"/>
    </xf>
    <xf numFmtId="166" fontId="4" fillId="0" borderId="0" xfId="0" applyNumberFormat="1" applyFont="1" applyBorder="1"/>
    <xf numFmtId="3" fontId="8" fillId="0" borderId="0" xfId="0" applyNumberFormat="1" applyFont="1" applyAlignment="1">
      <alignment horizontal="center" vertical="center"/>
    </xf>
    <xf numFmtId="3" fontId="14" fillId="0" borderId="0" xfId="0" applyNumberFormat="1" applyFont="1"/>
    <xf numFmtId="3" fontId="8" fillId="5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Border="1"/>
    <xf numFmtId="167" fontId="5" fillId="5" borderId="1" xfId="0" applyNumberFormat="1" applyFont="1" applyFill="1" applyBorder="1" applyAlignment="1">
      <alignment horizontal="center" vertical="center" wrapText="1"/>
    </xf>
    <xf numFmtId="166" fontId="5" fillId="5" borderId="1" xfId="0" applyNumberFormat="1" applyFont="1" applyFill="1" applyBorder="1" applyAlignment="1">
      <alignment horizontal="center" vertical="center"/>
    </xf>
    <xf numFmtId="166" fontId="5" fillId="5" borderId="11" xfId="0" applyNumberFormat="1" applyFont="1" applyFill="1" applyBorder="1" applyAlignment="1">
      <alignment horizontal="center" vertical="center"/>
    </xf>
    <xf numFmtId="3" fontId="4" fillId="3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5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4" fontId="11" fillId="0" borderId="0" xfId="0" applyNumberFormat="1" applyFont="1"/>
    <xf numFmtId="0" fontId="5" fillId="6" borderId="0" xfId="0" applyFont="1" applyFill="1" applyBorder="1" applyAlignment="1">
      <alignment horizontal="center" vertical="center" wrapText="1"/>
    </xf>
    <xf numFmtId="4" fontId="12" fillId="6" borderId="0" xfId="0" applyNumberFormat="1" applyFont="1" applyFill="1" applyBorder="1" applyAlignment="1">
      <alignment horizontal="center" vertical="center"/>
    </xf>
    <xf numFmtId="0" fontId="4" fillId="0" borderId="4" xfId="0" applyFont="1" applyBorder="1"/>
    <xf numFmtId="0" fontId="5" fillId="0" borderId="0" xfId="0" applyFont="1" applyBorder="1" applyAlignment="1">
      <alignment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6" fontId="4" fillId="0" borderId="13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6" fontId="4" fillId="0" borderId="9" xfId="0" applyNumberFormat="1" applyFont="1" applyBorder="1" applyAlignment="1">
      <alignment horizontal="center" vertical="center"/>
    </xf>
    <xf numFmtId="166" fontId="4" fillId="0" borderId="14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4" fontId="8" fillId="5" borderId="5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left" vertical="top" wrapText="1"/>
    </xf>
    <xf numFmtId="4" fontId="14" fillId="0" borderId="0" xfId="0" applyNumberFormat="1" applyFont="1" applyBorder="1" applyAlignment="1">
      <alignment horizontal="center" vertical="center"/>
    </xf>
    <xf numFmtId="0" fontId="8" fillId="0" borderId="0" xfId="0" applyFont="1" applyFill="1"/>
    <xf numFmtId="4" fontId="14" fillId="0" borderId="1" xfId="0" applyNumberFormat="1" applyFont="1" applyBorder="1" applyAlignment="1">
      <alignment vertical="center"/>
    </xf>
    <xf numFmtId="164" fontId="5" fillId="5" borderId="12" xfId="0" applyNumberFormat="1" applyFont="1" applyFill="1" applyBorder="1" applyAlignment="1">
      <alignment horizontal="center" vertical="center" wrapText="1"/>
    </xf>
    <xf numFmtId="167" fontId="4" fillId="0" borderId="14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167" fontId="4" fillId="0" borderId="9" xfId="0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3" fontId="5" fillId="5" borderId="13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3" borderId="0" xfId="0" applyNumberFormat="1" applyFont="1" applyFill="1" applyAlignment="1">
      <alignment horizontal="center"/>
    </xf>
    <xf numFmtId="164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Fill="1"/>
    <xf numFmtId="167" fontId="4" fillId="0" borderId="7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167" fontId="4" fillId="0" borderId="15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right"/>
    </xf>
    <xf numFmtId="3" fontId="14" fillId="0" borderId="0" xfId="0" applyNumberFormat="1" applyFont="1" applyAlignment="1">
      <alignment horizontal="right"/>
    </xf>
    <xf numFmtId="3" fontId="8" fillId="5" borderId="13" xfId="0" applyNumberFormat="1" applyFont="1" applyFill="1" applyBorder="1" applyAlignment="1">
      <alignment horizontal="center" vertical="center" wrapText="1"/>
    </xf>
    <xf numFmtId="3" fontId="4" fillId="0" borderId="0" xfId="0" applyNumberFormat="1" applyFont="1"/>
    <xf numFmtId="3" fontId="4" fillId="3" borderId="0" xfId="0" applyNumberFormat="1" applyFont="1" applyFill="1"/>
    <xf numFmtId="0" fontId="14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17" fillId="0" borderId="3" xfId="0" applyFont="1" applyBorder="1"/>
    <xf numFmtId="166" fontId="17" fillId="0" borderId="13" xfId="0" applyNumberFormat="1" applyFont="1" applyBorder="1" applyAlignment="1">
      <alignment horizontal="center" vertical="center"/>
    </xf>
    <xf numFmtId="166" fontId="17" fillId="0" borderId="4" xfId="0" applyNumberFormat="1" applyFont="1" applyBorder="1" applyAlignment="1">
      <alignment horizontal="center" vertical="center"/>
    </xf>
    <xf numFmtId="3" fontId="17" fillId="0" borderId="13" xfId="0" applyNumberFormat="1" applyFont="1" applyBorder="1" applyAlignment="1">
      <alignment horizontal="center" vertical="center"/>
    </xf>
    <xf numFmtId="167" fontId="17" fillId="0" borderId="4" xfId="0" applyNumberFormat="1" applyFont="1" applyBorder="1" applyAlignment="1">
      <alignment horizontal="center" vertical="center"/>
    </xf>
    <xf numFmtId="164" fontId="17" fillId="0" borderId="4" xfId="0" applyNumberFormat="1" applyFont="1" applyBorder="1" applyAlignment="1">
      <alignment horizontal="center" vertical="center"/>
    </xf>
    <xf numFmtId="164" fontId="17" fillId="0" borderId="13" xfId="0" applyNumberFormat="1" applyFont="1" applyBorder="1" applyAlignment="1">
      <alignment horizontal="center" vertical="center"/>
    </xf>
    <xf numFmtId="0" fontId="17" fillId="0" borderId="6" xfId="0" applyFont="1" applyBorder="1"/>
    <xf numFmtId="166" fontId="17" fillId="0" borderId="14" xfId="0" applyNumberFormat="1" applyFont="1" applyBorder="1" applyAlignment="1">
      <alignment horizontal="center" vertical="center"/>
    </xf>
    <xf numFmtId="166" fontId="17" fillId="0" borderId="0" xfId="0" applyNumberFormat="1" applyFont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167" fontId="17" fillId="0" borderId="0" xfId="0" applyNumberFormat="1" applyFont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14" xfId="0" applyNumberFormat="1" applyFont="1" applyBorder="1" applyAlignment="1">
      <alignment horizontal="center" vertical="center"/>
    </xf>
    <xf numFmtId="0" fontId="17" fillId="0" borderId="14" xfId="0" applyFont="1" applyBorder="1"/>
    <xf numFmtId="167" fontId="17" fillId="0" borderId="14" xfId="0" applyNumberFormat="1" applyFont="1" applyBorder="1" applyAlignment="1">
      <alignment horizontal="center" vertical="center"/>
    </xf>
    <xf numFmtId="164" fontId="17" fillId="0" borderId="0" xfId="0" applyNumberFormat="1" applyFont="1"/>
    <xf numFmtId="0" fontId="0" fillId="0" borderId="0" xfId="0" applyAlignment="1">
      <alignment horizontal="center" vertical="center"/>
    </xf>
    <xf numFmtId="43" fontId="0" fillId="0" borderId="0" xfId="5" applyFont="1" applyAlignment="1">
      <alignment vertical="center"/>
    </xf>
    <xf numFmtId="43" fontId="0" fillId="0" borderId="0" xfId="5" applyFont="1"/>
    <xf numFmtId="0" fontId="8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3" fontId="5" fillId="5" borderId="5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15" xfId="0" applyFont="1" applyBorder="1"/>
    <xf numFmtId="3" fontId="5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Border="1" applyAlignment="1">
      <alignment horizontal="right"/>
    </xf>
    <xf numFmtId="168" fontId="0" fillId="0" borderId="0" xfId="0" applyNumberFormat="1"/>
    <xf numFmtId="4" fontId="19" fillId="0" borderId="1" xfId="0" applyNumberFormat="1" applyFont="1" applyBorder="1" applyAlignment="1">
      <alignment horizontal="left" vertical="top" wrapText="1"/>
    </xf>
    <xf numFmtId="4" fontId="10" fillId="0" borderId="0" xfId="0" applyNumberFormat="1" applyFont="1" applyFill="1"/>
    <xf numFmtId="0" fontId="10" fillId="0" borderId="0" xfId="0" applyFont="1" applyFill="1"/>
    <xf numFmtId="168" fontId="10" fillId="0" borderId="0" xfId="0" applyNumberFormat="1" applyFont="1" applyFill="1"/>
    <xf numFmtId="3" fontId="4" fillId="0" borderId="4" xfId="0" applyNumberFormat="1" applyFont="1" applyFill="1" applyBorder="1" applyAlignment="1">
      <alignment horizontal="center" vertical="center"/>
    </xf>
    <xf numFmtId="167" fontId="4" fillId="0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167" fontId="4" fillId="0" borderId="1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0" fontId="5" fillId="0" borderId="15" xfId="0" applyFont="1" applyBorder="1"/>
    <xf numFmtId="0" fontId="20" fillId="0" borderId="0" xfId="0" applyFont="1"/>
    <xf numFmtId="0" fontId="13" fillId="0" borderId="0" xfId="0" applyFont="1" applyAlignment="1">
      <alignment horizontal="right"/>
    </xf>
    <xf numFmtId="0" fontId="4" fillId="0" borderId="16" xfId="0" applyFont="1" applyBorder="1"/>
    <xf numFmtId="43" fontId="4" fillId="0" borderId="16" xfId="5" applyFont="1" applyBorder="1"/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0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13" fillId="0" borderId="0" xfId="0" applyFont="1" applyAlignment="1">
      <alignment horizontal="right"/>
    </xf>
    <xf numFmtId="0" fontId="13" fillId="0" borderId="17" xfId="0" applyFont="1" applyBorder="1" applyAlignment="1">
      <alignment horizontal="right"/>
    </xf>
    <xf numFmtId="0" fontId="9" fillId="6" borderId="10" xfId="0" applyFont="1" applyFill="1" applyBorder="1" applyAlignment="1">
      <alignment horizontal="left"/>
    </xf>
    <xf numFmtId="0" fontId="9" fillId="6" borderId="1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</cellXfs>
  <cellStyles count="6">
    <cellStyle name="Millares" xfId="5" builtinId="3"/>
    <cellStyle name="Normal" xfId="0" builtinId="0"/>
    <cellStyle name="Normal 2" xfId="1" xr:uid="{00000000-0005-0000-0000-000001000000}"/>
    <cellStyle name="Normal 2 2 2" xfId="3" xr:uid="{9FFB4739-FD57-45DD-B176-82187C2CB886}"/>
    <cellStyle name="Normal 3" xfId="4" xr:uid="{2FEEE0F9-5B29-46F2-9EFA-48909DF8A58D}"/>
    <cellStyle name="Porcentaje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AC74B-9B0B-4821-929D-7E335EA1DEE2}">
  <sheetPr>
    <tabColor theme="4"/>
  </sheetPr>
  <dimension ref="B2:M47"/>
  <sheetViews>
    <sheetView showGridLines="0" zoomScale="70" zoomScaleNormal="70" workbookViewId="0">
      <selection activeCell="B2" sqref="B2:K43"/>
    </sheetView>
  </sheetViews>
  <sheetFormatPr baseColWidth="10" defaultColWidth="11.5703125" defaultRowHeight="16.5" x14ac:dyDescent="0.3"/>
  <cols>
    <col min="1" max="1" width="11.5703125" style="3"/>
    <col min="2" max="2" width="13.140625" style="3" customWidth="1"/>
    <col min="3" max="3" width="10.85546875" style="12" customWidth="1"/>
    <col min="4" max="4" width="32" style="3" customWidth="1"/>
    <col min="5" max="6" width="30.7109375" style="111" customWidth="1"/>
    <col min="7" max="7" width="14.28515625" style="100" customWidth="1"/>
    <col min="8" max="8" width="10.85546875" style="125" customWidth="1"/>
    <col min="9" max="9" width="24" style="100" bestFit="1" customWidth="1"/>
    <col min="10" max="10" width="15.5703125" style="63" customWidth="1"/>
    <col min="11" max="11" width="38.7109375" style="63" customWidth="1"/>
    <col min="12" max="12" width="26.140625" style="5" customWidth="1"/>
    <col min="13" max="16384" width="11.5703125" style="3"/>
  </cols>
  <sheetData>
    <row r="2" spans="2:11" x14ac:dyDescent="0.3">
      <c r="B2" s="13" t="s">
        <v>62</v>
      </c>
    </row>
    <row r="4" spans="2:11" x14ac:dyDescent="0.3">
      <c r="C4" s="139"/>
      <c r="D4" s="12" t="s">
        <v>38</v>
      </c>
    </row>
    <row r="6" spans="2:11" ht="30" x14ac:dyDescent="0.3">
      <c r="D6" s="50" t="s">
        <v>0</v>
      </c>
      <c r="E6" s="78" t="s">
        <v>10</v>
      </c>
      <c r="F6" s="79" t="s">
        <v>11</v>
      </c>
      <c r="G6" s="82" t="s">
        <v>13</v>
      </c>
      <c r="H6" s="77" t="s">
        <v>14</v>
      </c>
      <c r="I6" s="82" t="s">
        <v>12</v>
      </c>
      <c r="J6" s="14" t="s">
        <v>15</v>
      </c>
      <c r="K6" s="119" t="s">
        <v>9</v>
      </c>
    </row>
    <row r="7" spans="2:11" x14ac:dyDescent="0.3">
      <c r="C7" s="207" t="s">
        <v>44</v>
      </c>
      <c r="D7" s="91" t="s">
        <v>8</v>
      </c>
      <c r="E7" s="105">
        <v>7200</v>
      </c>
      <c r="F7" s="106">
        <v>7220</v>
      </c>
      <c r="G7" s="98">
        <f>+ABS(F7-E7)</f>
        <v>20</v>
      </c>
      <c r="H7" s="123">
        <f>3.5+0.1+0.2</f>
        <v>3.8000000000000003</v>
      </c>
      <c r="I7" s="197">
        <f>+H7*G7</f>
        <v>76</v>
      </c>
      <c r="J7" s="61" t="s">
        <v>1</v>
      </c>
      <c r="K7" s="64" t="s">
        <v>69</v>
      </c>
    </row>
    <row r="8" spans="2:11" x14ac:dyDescent="0.3">
      <c r="C8" s="208"/>
      <c r="D8" s="204" t="s">
        <v>23</v>
      </c>
      <c r="E8" s="205"/>
      <c r="F8" s="205"/>
      <c r="G8" s="187"/>
      <c r="H8" s="188"/>
      <c r="I8" s="198">
        <f>0.05*'ANEXO I SUP'!H10</f>
        <v>288</v>
      </c>
      <c r="J8" s="189" t="s">
        <v>1</v>
      </c>
      <c r="K8" s="190" t="s">
        <v>69</v>
      </c>
    </row>
    <row r="9" spans="2:11" x14ac:dyDescent="0.3">
      <c r="C9" s="208"/>
      <c r="D9" s="212"/>
      <c r="E9" s="213"/>
      <c r="F9" s="213"/>
      <c r="G9" s="213"/>
      <c r="H9" s="214"/>
      <c r="I9" s="95"/>
      <c r="J9" s="210"/>
      <c r="K9" s="211"/>
    </row>
    <row r="10" spans="2:11" x14ac:dyDescent="0.3">
      <c r="C10" s="208"/>
      <c r="D10" s="7" t="s">
        <v>8</v>
      </c>
      <c r="E10" s="109">
        <v>2880</v>
      </c>
      <c r="F10" s="110">
        <v>3000</v>
      </c>
      <c r="G10" s="96">
        <f>+ABS(F10-E10)</f>
        <v>120</v>
      </c>
      <c r="H10" s="122">
        <v>8</v>
      </c>
      <c r="I10" s="96">
        <f>+H10*G10</f>
        <v>960</v>
      </c>
      <c r="J10" s="62" t="s">
        <v>3</v>
      </c>
      <c r="K10" s="66" t="s">
        <v>69</v>
      </c>
    </row>
    <row r="11" spans="2:11" x14ac:dyDescent="0.3">
      <c r="C11" s="208"/>
      <c r="D11" s="7" t="s">
        <v>8</v>
      </c>
      <c r="E11" s="109">
        <v>3000</v>
      </c>
      <c r="F11" s="110">
        <v>2900</v>
      </c>
      <c r="G11" s="96">
        <f>+ABS(F11-E11)</f>
        <v>100</v>
      </c>
      <c r="H11" s="122">
        <v>8</v>
      </c>
      <c r="I11" s="96">
        <f>+H11*G11</f>
        <v>800</v>
      </c>
      <c r="J11" s="62" t="s">
        <v>3</v>
      </c>
      <c r="K11" s="66" t="s">
        <v>69</v>
      </c>
    </row>
    <row r="12" spans="2:11" x14ac:dyDescent="0.3">
      <c r="C12" s="209"/>
      <c r="D12" s="212"/>
      <c r="E12" s="213"/>
      <c r="F12" s="213"/>
      <c r="G12" s="213"/>
      <c r="H12" s="214"/>
      <c r="I12" s="95">
        <f>+I11+I10</f>
        <v>1760</v>
      </c>
      <c r="J12" s="210"/>
      <c r="K12" s="211"/>
    </row>
    <row r="13" spans="2:11" x14ac:dyDescent="0.3">
      <c r="C13" s="92"/>
      <c r="D13" s="7"/>
      <c r="E13" s="110"/>
      <c r="F13" s="110"/>
      <c r="G13" s="103"/>
      <c r="H13" s="103"/>
      <c r="I13" s="102"/>
      <c r="J13" s="103"/>
      <c r="K13" s="126"/>
    </row>
    <row r="15" spans="2:11" x14ac:dyDescent="0.3">
      <c r="C15" s="135"/>
      <c r="D15" s="12" t="s">
        <v>39</v>
      </c>
    </row>
    <row r="17" spans="3:13" ht="30" x14ac:dyDescent="0.3">
      <c r="C17" s="199"/>
      <c r="D17" s="51" t="s">
        <v>0</v>
      </c>
      <c r="E17" s="78" t="s">
        <v>10</v>
      </c>
      <c r="F17" s="79" t="s">
        <v>11</v>
      </c>
      <c r="G17" s="82" t="s">
        <v>13</v>
      </c>
      <c r="H17" s="77" t="s">
        <v>14</v>
      </c>
      <c r="I17" s="82" t="s">
        <v>12</v>
      </c>
      <c r="J17" s="14" t="s">
        <v>15</v>
      </c>
      <c r="K17" s="119" t="s">
        <v>9</v>
      </c>
    </row>
    <row r="18" spans="3:13" hidden="1" x14ac:dyDescent="0.3">
      <c r="C18" s="206" t="s">
        <v>44</v>
      </c>
      <c r="D18" s="147" t="s">
        <v>8</v>
      </c>
      <c r="E18" s="148">
        <v>8800</v>
      </c>
      <c r="F18" s="149"/>
      <c r="G18" s="150">
        <v>20</v>
      </c>
      <c r="H18" s="151">
        <v>3.8</v>
      </c>
      <c r="I18" s="150">
        <f>+H18*G18</f>
        <v>76</v>
      </c>
      <c r="J18" s="152" t="s">
        <v>31</v>
      </c>
      <c r="K18" s="153" t="s">
        <v>2</v>
      </c>
      <c r="L18" s="163" t="s">
        <v>45</v>
      </c>
    </row>
    <row r="19" spans="3:13" hidden="1" x14ac:dyDescent="0.3">
      <c r="C19" s="206"/>
      <c r="D19" s="154" t="s">
        <v>8</v>
      </c>
      <c r="E19" s="155">
        <v>9000</v>
      </c>
      <c r="F19" s="156"/>
      <c r="G19" s="157">
        <v>12</v>
      </c>
      <c r="H19" s="158">
        <v>3.8</v>
      </c>
      <c r="I19" s="157">
        <f>+H19*G19</f>
        <v>45.599999999999994</v>
      </c>
      <c r="J19" s="159" t="s">
        <v>31</v>
      </c>
      <c r="K19" s="160" t="s">
        <v>2</v>
      </c>
    </row>
    <row r="20" spans="3:13" hidden="1" x14ac:dyDescent="0.3">
      <c r="C20" s="206"/>
      <c r="D20" s="154" t="s">
        <v>8</v>
      </c>
      <c r="E20" s="155">
        <v>9350</v>
      </c>
      <c r="F20" s="156"/>
      <c r="G20" s="157">
        <v>35</v>
      </c>
      <c r="H20" s="158">
        <v>3.8</v>
      </c>
      <c r="I20" s="157">
        <f>+H20*G20</f>
        <v>133</v>
      </c>
      <c r="J20" s="159" t="s">
        <v>31</v>
      </c>
      <c r="K20" s="160" t="s">
        <v>2</v>
      </c>
    </row>
    <row r="21" spans="3:13" hidden="1" x14ac:dyDescent="0.3">
      <c r="C21" s="206"/>
      <c r="D21" s="154" t="s">
        <v>8</v>
      </c>
      <c r="E21" s="155">
        <v>9750</v>
      </c>
      <c r="F21" s="156"/>
      <c r="G21" s="157">
        <v>100</v>
      </c>
      <c r="H21" s="158">
        <v>3.8</v>
      </c>
      <c r="I21" s="157">
        <f>+H21*G21</f>
        <v>380</v>
      </c>
      <c r="J21" s="159" t="s">
        <v>31</v>
      </c>
      <c r="K21" s="160" t="s">
        <v>2</v>
      </c>
    </row>
    <row r="22" spans="3:13" hidden="1" x14ac:dyDescent="0.3">
      <c r="C22" s="206"/>
      <c r="D22" s="154" t="s">
        <v>8</v>
      </c>
      <c r="E22" s="155">
        <v>10200</v>
      </c>
      <c r="F22" s="156"/>
      <c r="G22" s="157">
        <v>40</v>
      </c>
      <c r="H22" s="158">
        <v>3.8</v>
      </c>
      <c r="I22" s="157">
        <f t="shared" ref="I22:I23" si="0">+H22*G22</f>
        <v>152</v>
      </c>
      <c r="J22" s="159" t="s">
        <v>31</v>
      </c>
      <c r="K22" s="160" t="s">
        <v>2</v>
      </c>
      <c r="M22" s="5"/>
    </row>
    <row r="23" spans="3:13" hidden="1" x14ac:dyDescent="0.3">
      <c r="C23" s="206"/>
      <c r="D23" s="154" t="s">
        <v>8</v>
      </c>
      <c r="E23" s="155">
        <v>10500</v>
      </c>
      <c r="F23" s="156"/>
      <c r="G23" s="157">
        <v>60</v>
      </c>
      <c r="H23" s="158">
        <v>3.8</v>
      </c>
      <c r="I23" s="157">
        <f t="shared" si="0"/>
        <v>228</v>
      </c>
      <c r="J23" s="159" t="s">
        <v>31</v>
      </c>
      <c r="K23" s="160" t="s">
        <v>2</v>
      </c>
    </row>
    <row r="24" spans="3:13" hidden="1" x14ac:dyDescent="0.3">
      <c r="C24" s="206"/>
      <c r="D24" s="154" t="s">
        <v>8</v>
      </c>
      <c r="E24" s="155">
        <v>10700</v>
      </c>
      <c r="F24" s="156"/>
      <c r="G24" s="157">
        <v>60</v>
      </c>
      <c r="H24" s="158">
        <v>3.8</v>
      </c>
      <c r="I24" s="157">
        <f>+H24*G24</f>
        <v>228</v>
      </c>
      <c r="J24" s="159" t="s">
        <v>31</v>
      </c>
      <c r="K24" s="160" t="s">
        <v>2</v>
      </c>
    </row>
    <row r="25" spans="3:13" hidden="1" x14ac:dyDescent="0.3">
      <c r="C25" s="206"/>
      <c r="D25" s="154" t="s">
        <v>8</v>
      </c>
      <c r="E25" s="155">
        <v>10900</v>
      </c>
      <c r="F25" s="156"/>
      <c r="G25" s="157">
        <v>80</v>
      </c>
      <c r="H25" s="158">
        <v>3.8</v>
      </c>
      <c r="I25" s="157">
        <f>+H25*G25</f>
        <v>304</v>
      </c>
      <c r="J25" s="159" t="s">
        <v>31</v>
      </c>
      <c r="K25" s="160" t="s">
        <v>2</v>
      </c>
    </row>
    <row r="26" spans="3:13" x14ac:dyDescent="0.3">
      <c r="C26" s="206"/>
      <c r="D26" s="6" t="s">
        <v>8</v>
      </c>
      <c r="E26" s="109">
        <v>13400</v>
      </c>
      <c r="F26" s="110"/>
      <c r="G26" s="96">
        <v>30</v>
      </c>
      <c r="H26" s="122">
        <v>4.5</v>
      </c>
      <c r="I26" s="96">
        <f t="shared" ref="I26:I36" si="1">+H26*G26</f>
        <v>135</v>
      </c>
      <c r="J26" s="62" t="s">
        <v>31</v>
      </c>
      <c r="K26" s="66" t="s">
        <v>69</v>
      </c>
    </row>
    <row r="27" spans="3:13" hidden="1" x14ac:dyDescent="0.3">
      <c r="C27" s="206"/>
      <c r="D27" s="154" t="s">
        <v>8</v>
      </c>
      <c r="E27" s="155">
        <v>15500</v>
      </c>
      <c r="F27" s="156"/>
      <c r="G27" s="157">
        <v>15</v>
      </c>
      <c r="H27" s="158">
        <v>3.8</v>
      </c>
      <c r="I27" s="157">
        <f t="shared" si="1"/>
        <v>57</v>
      </c>
      <c r="J27" s="159" t="s">
        <v>31</v>
      </c>
      <c r="K27" s="160" t="s">
        <v>2</v>
      </c>
      <c r="L27" s="5" t="s">
        <v>33</v>
      </c>
    </row>
    <row r="28" spans="3:13" hidden="1" x14ac:dyDescent="0.3">
      <c r="C28" s="206"/>
      <c r="D28" s="154" t="s">
        <v>8</v>
      </c>
      <c r="E28" s="155">
        <v>15900</v>
      </c>
      <c r="F28" s="156"/>
      <c r="G28" s="157">
        <v>80</v>
      </c>
      <c r="H28" s="158">
        <v>3.8</v>
      </c>
      <c r="I28" s="157">
        <f t="shared" si="1"/>
        <v>304</v>
      </c>
      <c r="J28" s="159" t="s">
        <v>31</v>
      </c>
      <c r="K28" s="160" t="s">
        <v>2</v>
      </c>
    </row>
    <row r="29" spans="3:13" hidden="1" x14ac:dyDescent="0.3">
      <c r="C29" s="206"/>
      <c r="D29" s="154" t="s">
        <v>8</v>
      </c>
      <c r="E29" s="155">
        <v>16600</v>
      </c>
      <c r="F29" s="156"/>
      <c r="G29" s="157">
        <v>20</v>
      </c>
      <c r="H29" s="158">
        <v>3.8</v>
      </c>
      <c r="I29" s="157">
        <f t="shared" si="1"/>
        <v>76</v>
      </c>
      <c r="J29" s="159" t="s">
        <v>31</v>
      </c>
      <c r="K29" s="160" t="s">
        <v>2</v>
      </c>
    </row>
    <row r="30" spans="3:13" x14ac:dyDescent="0.3">
      <c r="C30" s="206"/>
      <c r="D30" s="8" t="s">
        <v>8</v>
      </c>
      <c r="E30" s="107">
        <v>23000</v>
      </c>
      <c r="F30" s="108"/>
      <c r="G30" s="97">
        <v>60</v>
      </c>
      <c r="H30" s="124">
        <v>3.8</v>
      </c>
      <c r="I30" s="97">
        <f t="shared" si="1"/>
        <v>228</v>
      </c>
      <c r="J30" s="104" t="s">
        <v>31</v>
      </c>
      <c r="K30" s="65" t="s">
        <v>69</v>
      </c>
    </row>
    <row r="31" spans="3:13" x14ac:dyDescent="0.3">
      <c r="C31" s="206"/>
      <c r="D31" s="6" t="s">
        <v>7</v>
      </c>
      <c r="E31" s="109">
        <v>15000</v>
      </c>
      <c r="F31" s="110"/>
      <c r="G31" s="96">
        <v>60</v>
      </c>
      <c r="H31" s="120">
        <v>4</v>
      </c>
      <c r="I31" s="96">
        <f t="shared" si="1"/>
        <v>240</v>
      </c>
      <c r="J31" s="66" t="s">
        <v>31</v>
      </c>
      <c r="K31" s="66" t="s">
        <v>69</v>
      </c>
    </row>
    <row r="32" spans="3:13" x14ac:dyDescent="0.3">
      <c r="C32" s="206"/>
      <c r="D32" s="10" t="s">
        <v>7</v>
      </c>
      <c r="E32" s="109">
        <v>13700</v>
      </c>
      <c r="F32" s="110"/>
      <c r="G32" s="96">
        <v>40</v>
      </c>
      <c r="H32" s="120">
        <v>4.5</v>
      </c>
      <c r="I32" s="96">
        <f t="shared" si="1"/>
        <v>180</v>
      </c>
      <c r="J32" s="62" t="s">
        <v>31</v>
      </c>
      <c r="K32" s="66" t="s">
        <v>69</v>
      </c>
    </row>
    <row r="33" spans="3:11" x14ac:dyDescent="0.3">
      <c r="C33" s="206"/>
      <c r="D33" s="10" t="s">
        <v>7</v>
      </c>
      <c r="E33" s="109">
        <v>13400</v>
      </c>
      <c r="F33" s="110"/>
      <c r="G33" s="96">
        <v>15</v>
      </c>
      <c r="H33" s="120">
        <v>4.5</v>
      </c>
      <c r="I33" s="96">
        <f t="shared" si="1"/>
        <v>67.5</v>
      </c>
      <c r="J33" s="62" t="s">
        <v>31</v>
      </c>
      <c r="K33" s="66" t="s">
        <v>69</v>
      </c>
    </row>
    <row r="34" spans="3:11" hidden="1" x14ac:dyDescent="0.3">
      <c r="C34" s="206"/>
      <c r="D34" s="161" t="s">
        <v>7</v>
      </c>
      <c r="E34" s="155">
        <v>10100</v>
      </c>
      <c r="F34" s="156"/>
      <c r="G34" s="157">
        <v>80</v>
      </c>
      <c r="H34" s="162">
        <v>4.5</v>
      </c>
      <c r="I34" s="157">
        <f t="shared" si="1"/>
        <v>360</v>
      </c>
      <c r="J34" s="159" t="s">
        <v>31</v>
      </c>
      <c r="K34" s="160" t="s">
        <v>2</v>
      </c>
    </row>
    <row r="35" spans="3:11" hidden="1" x14ac:dyDescent="0.3">
      <c r="C35" s="206"/>
      <c r="D35" s="161" t="s">
        <v>7</v>
      </c>
      <c r="E35" s="155">
        <v>9900</v>
      </c>
      <c r="F35" s="156"/>
      <c r="G35" s="157">
        <v>20</v>
      </c>
      <c r="H35" s="162">
        <v>3.8</v>
      </c>
      <c r="I35" s="157">
        <f t="shared" si="1"/>
        <v>76</v>
      </c>
      <c r="J35" s="159" t="s">
        <v>31</v>
      </c>
      <c r="K35" s="160" t="s">
        <v>2</v>
      </c>
    </row>
    <row r="36" spans="3:11" hidden="1" x14ac:dyDescent="0.3">
      <c r="C36" s="206"/>
      <c r="D36" s="161" t="s">
        <v>7</v>
      </c>
      <c r="E36" s="155">
        <v>9700</v>
      </c>
      <c r="F36" s="156"/>
      <c r="G36" s="157">
        <v>20</v>
      </c>
      <c r="H36" s="162">
        <v>3.8</v>
      </c>
      <c r="I36" s="157">
        <f t="shared" si="1"/>
        <v>76</v>
      </c>
      <c r="J36" s="159" t="s">
        <v>31</v>
      </c>
      <c r="K36" s="160" t="s">
        <v>2</v>
      </c>
    </row>
    <row r="37" spans="3:11" hidden="1" x14ac:dyDescent="0.3">
      <c r="C37" s="206"/>
      <c r="D37" s="161" t="s">
        <v>7</v>
      </c>
      <c r="E37" s="155">
        <v>9600</v>
      </c>
      <c r="F37" s="156"/>
      <c r="G37" s="157">
        <v>20</v>
      </c>
      <c r="H37" s="162">
        <v>3.8</v>
      </c>
      <c r="I37" s="157">
        <f t="shared" ref="I37:I38" si="2">+H37*G37</f>
        <v>76</v>
      </c>
      <c r="J37" s="159" t="s">
        <v>31</v>
      </c>
      <c r="K37" s="160" t="s">
        <v>2</v>
      </c>
    </row>
    <row r="38" spans="3:11" x14ac:dyDescent="0.3">
      <c r="C38" s="206"/>
      <c r="D38" s="11" t="s">
        <v>7</v>
      </c>
      <c r="E38" s="107">
        <v>7450</v>
      </c>
      <c r="F38" s="108"/>
      <c r="G38" s="97">
        <v>10</v>
      </c>
      <c r="H38" s="121">
        <v>3.8</v>
      </c>
      <c r="I38" s="97">
        <f t="shared" si="2"/>
        <v>38</v>
      </c>
      <c r="J38" s="104" t="s">
        <v>31</v>
      </c>
      <c r="K38" s="65" t="s">
        <v>69</v>
      </c>
    </row>
    <row r="39" spans="3:11" x14ac:dyDescent="0.3">
      <c r="C39" s="206"/>
      <c r="D39" s="6"/>
      <c r="E39" s="110"/>
      <c r="F39" s="110"/>
      <c r="G39" s="102"/>
      <c r="H39" s="136"/>
      <c r="I39" s="196">
        <f>+I26+I30+I31+I32+I33+I38</f>
        <v>888.5</v>
      </c>
      <c r="J39" s="62"/>
      <c r="K39" s="66"/>
    </row>
    <row r="40" spans="3:11" x14ac:dyDescent="0.3">
      <c r="C40" s="206"/>
      <c r="D40" s="204" t="s">
        <v>23</v>
      </c>
      <c r="E40" s="205"/>
      <c r="F40" s="205"/>
      <c r="G40" s="191"/>
      <c r="H40" s="192"/>
      <c r="I40" s="193">
        <f>0.05*'ANEXO I SUP'!H22</f>
        <v>5958</v>
      </c>
      <c r="J40" s="194" t="s">
        <v>1</v>
      </c>
      <c r="K40" s="195" t="s">
        <v>69</v>
      </c>
    </row>
    <row r="41" spans="3:11" x14ac:dyDescent="0.3">
      <c r="C41" s="206"/>
      <c r="D41" s="8"/>
      <c r="E41" s="108"/>
      <c r="F41" s="108"/>
      <c r="G41" s="137"/>
      <c r="H41" s="138"/>
      <c r="I41" s="101"/>
      <c r="J41" s="65"/>
      <c r="K41" s="65"/>
    </row>
    <row r="42" spans="3:11" x14ac:dyDescent="0.3">
      <c r="I42" s="99"/>
    </row>
    <row r="43" spans="3:11" x14ac:dyDescent="0.3">
      <c r="I43" s="196">
        <f>+I40+I39+I12+I8+I7</f>
        <v>8970.5</v>
      </c>
    </row>
    <row r="46" spans="3:11" x14ac:dyDescent="0.3">
      <c r="I46" s="3"/>
    </row>
    <row r="47" spans="3:11" x14ac:dyDescent="0.3">
      <c r="I47" s="99"/>
    </row>
  </sheetData>
  <mergeCells count="8">
    <mergeCell ref="D40:F40"/>
    <mergeCell ref="C18:C41"/>
    <mergeCell ref="C7:C12"/>
    <mergeCell ref="J9:K9"/>
    <mergeCell ref="J12:K12"/>
    <mergeCell ref="D9:H9"/>
    <mergeCell ref="D12:H12"/>
    <mergeCell ref="D8:F8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3AC3-73C8-46D3-9AED-7A4EF3CB338C}">
  <sheetPr>
    <tabColor theme="4"/>
  </sheetPr>
  <dimension ref="A2:L30"/>
  <sheetViews>
    <sheetView showGridLines="0" tabSelected="1" zoomScale="70" zoomScaleNormal="70" workbookViewId="0">
      <selection activeCell="B3" sqref="B3:G30"/>
    </sheetView>
  </sheetViews>
  <sheetFormatPr baseColWidth="10" defaultColWidth="11.5703125" defaultRowHeight="16.5" x14ac:dyDescent="0.3"/>
  <cols>
    <col min="1" max="1" width="11.5703125" style="3"/>
    <col min="2" max="2" width="21.7109375" style="3" customWidth="1"/>
    <col min="3" max="3" width="11.5703125" style="3"/>
    <col min="4" max="4" width="99.28515625" style="3" customWidth="1"/>
    <col min="5" max="5" width="20.85546875" style="3" customWidth="1"/>
    <col min="6" max="6" width="15.28515625" style="3" customWidth="1"/>
    <col min="7" max="7" width="18.5703125" style="3" bestFit="1" customWidth="1"/>
    <col min="8" max="8" width="4.28515625" style="3" customWidth="1"/>
    <col min="9" max="9" width="17.140625" style="86" bestFit="1" customWidth="1"/>
    <col min="10" max="10" width="11.5703125" style="3"/>
    <col min="11" max="11" width="18.7109375" style="3" customWidth="1"/>
    <col min="12" max="12" width="20.42578125" style="3" customWidth="1"/>
    <col min="13" max="13" width="20.85546875" style="3" customWidth="1"/>
    <col min="14" max="14" width="11.5703125" style="3"/>
    <col min="15" max="15" width="11.140625" style="3" bestFit="1" customWidth="1"/>
    <col min="16" max="16" width="15.5703125" style="3" bestFit="1" customWidth="1"/>
    <col min="17" max="16384" width="11.5703125" style="3"/>
  </cols>
  <sheetData>
    <row r="2" spans="1:12" x14ac:dyDescent="0.3">
      <c r="B2" s="21"/>
      <c r="C2" s="18"/>
      <c r="D2" s="19"/>
      <c r="E2" s="20"/>
      <c r="F2" s="20"/>
      <c r="G2" s="20"/>
      <c r="H2" s="20"/>
      <c r="I2" s="54"/>
    </row>
    <row r="3" spans="1:12" x14ac:dyDescent="0.3">
      <c r="B3" s="31" t="s">
        <v>63</v>
      </c>
      <c r="C3" s="27"/>
      <c r="D3" s="27"/>
      <c r="E3" s="27"/>
      <c r="F3" s="27"/>
      <c r="G3" s="27"/>
      <c r="I3" s="87"/>
    </row>
    <row r="4" spans="1:12" x14ac:dyDescent="0.3">
      <c r="B4" s="15"/>
      <c r="I4" s="87"/>
    </row>
    <row r="5" spans="1:12" ht="37.5" x14ac:dyDescent="0.3">
      <c r="B5" s="222" t="s">
        <v>46</v>
      </c>
      <c r="C5" s="219" t="s">
        <v>16</v>
      </c>
      <c r="D5" s="220"/>
      <c r="E5" s="30" t="s">
        <v>17</v>
      </c>
      <c r="F5" s="30" t="s">
        <v>18</v>
      </c>
      <c r="G5" s="30" t="s">
        <v>19</v>
      </c>
      <c r="I5" s="87"/>
    </row>
    <row r="6" spans="1:12" ht="82.5" x14ac:dyDescent="0.3">
      <c r="A6" s="52"/>
      <c r="B6" s="223"/>
      <c r="C6" s="22" t="s">
        <v>4</v>
      </c>
      <c r="D6" s="23" t="s">
        <v>67</v>
      </c>
      <c r="E6" s="29">
        <f>+'ANEXO I MBC'!I12</f>
        <v>1760</v>
      </c>
      <c r="F6" s="29"/>
      <c r="G6" s="29"/>
      <c r="I6" s="88"/>
    </row>
    <row r="7" spans="1:12" ht="34.9" customHeight="1" x14ac:dyDescent="0.3">
      <c r="B7" s="223"/>
      <c r="C7" s="219" t="s">
        <v>32</v>
      </c>
      <c r="D7" s="220"/>
      <c r="E7" s="30" t="s">
        <v>17</v>
      </c>
      <c r="F7" s="30" t="s">
        <v>18</v>
      </c>
      <c r="G7" s="30" t="s">
        <v>19</v>
      </c>
      <c r="H7" s="25"/>
      <c r="I7" s="87"/>
    </row>
    <row r="8" spans="1:12" ht="82.5" x14ac:dyDescent="0.3">
      <c r="B8" s="223"/>
      <c r="C8" s="22" t="s">
        <v>4</v>
      </c>
      <c r="D8" s="23" t="s">
        <v>67</v>
      </c>
      <c r="E8" s="29">
        <f>+'ANEXO I MBC'!I7</f>
        <v>76</v>
      </c>
      <c r="F8" s="29"/>
      <c r="G8" s="29"/>
      <c r="H8" s="20"/>
      <c r="I8" s="53"/>
      <c r="L8" s="17"/>
    </row>
    <row r="9" spans="1:12" ht="21" x14ac:dyDescent="0.3">
      <c r="B9" s="223"/>
      <c r="C9" s="221" t="s">
        <v>47</v>
      </c>
      <c r="D9" s="221"/>
      <c r="E9" s="29"/>
      <c r="F9" s="29"/>
      <c r="G9" s="29"/>
      <c r="H9" s="20"/>
      <c r="I9" s="53"/>
      <c r="L9" s="17"/>
    </row>
    <row r="10" spans="1:12" ht="82.5" x14ac:dyDescent="0.3">
      <c r="B10" s="224"/>
      <c r="C10" s="22" t="s">
        <v>4</v>
      </c>
      <c r="D10" s="23" t="s">
        <v>67</v>
      </c>
      <c r="E10" s="29">
        <f>+'ANEXO I MBC'!I8</f>
        <v>288</v>
      </c>
      <c r="F10" s="29"/>
      <c r="G10" s="29"/>
      <c r="H10" s="20"/>
      <c r="I10" s="53"/>
      <c r="L10" s="17"/>
    </row>
    <row r="11" spans="1:12" ht="21" x14ac:dyDescent="0.3">
      <c r="B11" s="89"/>
      <c r="C11" s="93"/>
      <c r="D11" s="94"/>
      <c r="E11" s="90"/>
      <c r="F11" s="90"/>
      <c r="G11" s="17"/>
      <c r="H11" s="20"/>
      <c r="I11" s="54"/>
      <c r="L11" s="17"/>
    </row>
    <row r="12" spans="1:12" ht="21" x14ac:dyDescent="0.3">
      <c r="B12" s="89"/>
      <c r="C12" s="93"/>
      <c r="D12" s="94"/>
      <c r="E12" s="90"/>
      <c r="F12" s="90"/>
      <c r="G12" s="17"/>
      <c r="H12" s="20"/>
      <c r="I12" s="54"/>
      <c r="L12" s="17"/>
    </row>
    <row r="13" spans="1:12" ht="37.5" x14ac:dyDescent="0.3">
      <c r="B13" s="222" t="s">
        <v>48</v>
      </c>
      <c r="C13" s="219" t="s">
        <v>32</v>
      </c>
      <c r="D13" s="220"/>
      <c r="E13" s="30" t="s">
        <v>17</v>
      </c>
      <c r="F13" s="30" t="s">
        <v>18</v>
      </c>
      <c r="G13" s="30" t="s">
        <v>19</v>
      </c>
      <c r="H13" s="20"/>
      <c r="I13" s="54"/>
      <c r="L13" s="17"/>
    </row>
    <row r="14" spans="1:12" ht="82.5" x14ac:dyDescent="0.3">
      <c r="B14" s="223"/>
      <c r="C14" s="22" t="s">
        <v>4</v>
      </c>
      <c r="D14" s="23" t="s">
        <v>67</v>
      </c>
      <c r="E14" s="29">
        <f>+'ANEXO I MBC'!I26+'ANEXO I MBC'!I30+'ANEXO I MBC'!I31+'ANEXO I MBC'!I32+'ANEXO I MBC'!I33+'ANEXO I MBC'!I38</f>
        <v>888.5</v>
      </c>
      <c r="F14" s="29"/>
      <c r="G14" s="29"/>
      <c r="H14" s="20"/>
      <c r="I14" s="54"/>
      <c r="L14" s="17"/>
    </row>
    <row r="15" spans="1:12" ht="21" x14ac:dyDescent="0.3">
      <c r="B15" s="223"/>
      <c r="C15" s="221" t="s">
        <v>47</v>
      </c>
      <c r="D15" s="221"/>
      <c r="E15" s="29"/>
      <c r="F15" s="29"/>
      <c r="G15" s="29"/>
      <c r="H15" s="20"/>
      <c r="I15" s="54"/>
      <c r="L15" s="17"/>
    </row>
    <row r="16" spans="1:12" ht="82.5" x14ac:dyDescent="0.3">
      <c r="B16" s="224"/>
      <c r="C16" s="22" t="s">
        <v>4</v>
      </c>
      <c r="D16" s="23" t="s">
        <v>68</v>
      </c>
      <c r="E16" s="29">
        <v>5958</v>
      </c>
      <c r="F16" s="29"/>
      <c r="G16" s="29"/>
      <c r="H16" s="20"/>
      <c r="I16" s="54"/>
      <c r="L16" s="17"/>
    </row>
    <row r="17" spans="4:9" x14ac:dyDescent="0.3">
      <c r="G17" s="17"/>
      <c r="I17" s="184"/>
    </row>
    <row r="18" spans="4:9" ht="21.75" thickBot="1" x14ac:dyDescent="0.35">
      <c r="D18" s="200"/>
      <c r="E18" s="90"/>
      <c r="I18" s="185"/>
    </row>
    <row r="19" spans="4:9" ht="19.5" thickBot="1" x14ac:dyDescent="0.35">
      <c r="D19" s="217" t="s">
        <v>64</v>
      </c>
      <c r="E19" s="217"/>
      <c r="F19" s="218"/>
      <c r="G19" s="202"/>
      <c r="I19" s="185"/>
    </row>
    <row r="20" spans="4:9" ht="19.5" thickBot="1" x14ac:dyDescent="0.35">
      <c r="D20" s="201"/>
      <c r="I20" s="185"/>
    </row>
    <row r="21" spans="4:9" ht="19.5" thickBot="1" x14ac:dyDescent="0.35">
      <c r="D21" s="217" t="s">
        <v>65</v>
      </c>
      <c r="E21" s="217"/>
      <c r="F21" s="218"/>
      <c r="G21" s="203"/>
      <c r="I21" s="186"/>
    </row>
    <row r="22" spans="4:9" x14ac:dyDescent="0.3">
      <c r="I22" s="185"/>
    </row>
    <row r="23" spans="4:9" x14ac:dyDescent="0.3">
      <c r="I23" s="185"/>
    </row>
    <row r="25" spans="4:9" x14ac:dyDescent="0.3">
      <c r="D25" s="215" t="s">
        <v>66</v>
      </c>
    </row>
    <row r="26" spans="4:9" x14ac:dyDescent="0.3">
      <c r="D26" s="215"/>
    </row>
    <row r="27" spans="4:9" x14ac:dyDescent="0.3">
      <c r="D27" s="215"/>
    </row>
    <row r="28" spans="4:9" x14ac:dyDescent="0.3">
      <c r="D28" s="215"/>
    </row>
    <row r="29" spans="4:9" x14ac:dyDescent="0.3">
      <c r="D29" s="215"/>
    </row>
    <row r="30" spans="4:9" x14ac:dyDescent="0.3">
      <c r="D30" s="216"/>
    </row>
  </sheetData>
  <mergeCells count="10">
    <mergeCell ref="B13:B16"/>
    <mergeCell ref="C13:D13"/>
    <mergeCell ref="B5:B10"/>
    <mergeCell ref="C9:D9"/>
    <mergeCell ref="C7:D7"/>
    <mergeCell ref="D25:D30"/>
    <mergeCell ref="D19:F19"/>
    <mergeCell ref="D21:F21"/>
    <mergeCell ref="C5:D5"/>
    <mergeCell ref="C15:D15"/>
  </mergeCells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47D4-CACC-44B3-BD2B-222C4F6EC5BD}">
  <sheetPr>
    <tabColor theme="5"/>
  </sheetPr>
  <dimension ref="A1:K29"/>
  <sheetViews>
    <sheetView showGridLines="0" zoomScale="60" zoomScaleNormal="60" workbookViewId="0">
      <selection activeCell="H39" sqref="H39"/>
    </sheetView>
  </sheetViews>
  <sheetFormatPr baseColWidth="10" defaultColWidth="15.28515625" defaultRowHeight="16.5" x14ac:dyDescent="0.3"/>
  <cols>
    <col min="1" max="1" width="13.140625" style="3" customWidth="1"/>
    <col min="2" max="2" width="15.28515625" style="26"/>
    <col min="3" max="3" width="17.7109375" style="26" customWidth="1"/>
    <col min="4" max="7" width="15.28515625" style="26"/>
    <col min="8" max="8" width="20.140625" style="134" bestFit="1" customWidth="1"/>
    <col min="9" max="9" width="21.5703125" style="26" bestFit="1" customWidth="1"/>
    <col min="10" max="10" width="16.28515625" style="26" bestFit="1" customWidth="1"/>
    <col min="11" max="16384" width="15.28515625" style="26"/>
  </cols>
  <sheetData>
    <row r="1" spans="2:11" s="3" customFormat="1" x14ac:dyDescent="0.3">
      <c r="F1" s="4"/>
      <c r="G1" s="4"/>
      <c r="H1" s="129"/>
      <c r="I1" s="5"/>
      <c r="J1" s="5"/>
      <c r="K1" s="5"/>
    </row>
    <row r="2" spans="2:11" s="3" customFormat="1" ht="20.25" x14ac:dyDescent="0.3">
      <c r="C2" s="32" t="s">
        <v>40</v>
      </c>
      <c r="D2" s="33"/>
      <c r="E2" s="33"/>
      <c r="F2" s="34"/>
      <c r="G2" s="34"/>
      <c r="H2" s="130"/>
      <c r="I2" s="35"/>
      <c r="J2" s="35"/>
      <c r="K2" s="5"/>
    </row>
    <row r="3" spans="2:11" s="3" customFormat="1" x14ac:dyDescent="0.3">
      <c r="F3" s="4"/>
      <c r="G3" s="4"/>
      <c r="H3" s="129"/>
      <c r="I3" s="5"/>
      <c r="J3" s="5"/>
      <c r="K3" s="5"/>
    </row>
    <row r="4" spans="2:11" s="3" customFormat="1" x14ac:dyDescent="0.3">
      <c r="C4" s="13" t="s">
        <v>52</v>
      </c>
      <c r="F4" s="4"/>
      <c r="G4" s="4"/>
      <c r="H4" s="129"/>
      <c r="I4" s="5"/>
      <c r="J4" s="5"/>
      <c r="K4" s="5"/>
    </row>
    <row r="5" spans="2:11" s="3" customFormat="1" x14ac:dyDescent="0.3">
      <c r="C5" s="13"/>
      <c r="F5" s="4"/>
      <c r="G5" s="4"/>
      <c r="H5" s="129"/>
      <c r="I5" s="5"/>
      <c r="J5" s="5"/>
      <c r="K5" s="5"/>
    </row>
    <row r="6" spans="2:11" s="3" customFormat="1" x14ac:dyDescent="0.3">
      <c r="B6" s="84"/>
      <c r="C6" s="12" t="s">
        <v>37</v>
      </c>
      <c r="F6" s="4"/>
      <c r="G6" s="4"/>
      <c r="H6" s="129"/>
      <c r="I6" s="5"/>
      <c r="J6" s="5"/>
      <c r="K6" s="5"/>
    </row>
    <row r="7" spans="2:11" x14ac:dyDescent="0.3">
      <c r="F7" s="37"/>
      <c r="G7" s="37"/>
      <c r="H7" s="131"/>
      <c r="I7" s="38"/>
    </row>
    <row r="8" spans="2:11" ht="33" x14ac:dyDescent="0.3">
      <c r="C8" s="39" t="s">
        <v>0</v>
      </c>
      <c r="D8" s="57" t="s">
        <v>10</v>
      </c>
      <c r="E8" s="58" t="s">
        <v>11</v>
      </c>
      <c r="F8" s="59" t="s">
        <v>13</v>
      </c>
      <c r="G8" s="59" t="s">
        <v>14</v>
      </c>
      <c r="H8" s="59" t="s">
        <v>12</v>
      </c>
      <c r="I8" s="112" t="s">
        <v>21</v>
      </c>
    </row>
    <row r="9" spans="2:11" x14ac:dyDescent="0.3">
      <c r="B9" s="144" t="s">
        <v>44</v>
      </c>
      <c r="C9" s="16" t="s">
        <v>8</v>
      </c>
      <c r="D9" s="145">
        <v>6200</v>
      </c>
      <c r="E9" s="145">
        <v>7000</v>
      </c>
      <c r="F9" s="146">
        <f>+ABS(E9-D9)</f>
        <v>800</v>
      </c>
      <c r="G9" s="146">
        <v>7.2</v>
      </c>
      <c r="H9" s="83">
        <f>+F9*G9</f>
        <v>5760</v>
      </c>
      <c r="I9" s="146" t="s">
        <v>42</v>
      </c>
    </row>
    <row r="10" spans="2:11" x14ac:dyDescent="0.3">
      <c r="D10" s="69"/>
      <c r="E10" s="69"/>
      <c r="H10" s="128">
        <f>+SUM(H9:H9)</f>
        <v>5760</v>
      </c>
    </row>
    <row r="11" spans="2:11" x14ac:dyDescent="0.3">
      <c r="D11" s="69"/>
      <c r="E11" s="69"/>
      <c r="H11" s="73"/>
    </row>
    <row r="12" spans="2:11" x14ac:dyDescent="0.3">
      <c r="D12" s="69"/>
      <c r="E12" s="69"/>
      <c r="H12" s="73"/>
    </row>
    <row r="13" spans="2:11" x14ac:dyDescent="0.3">
      <c r="B13" s="85"/>
      <c r="C13" s="12" t="s">
        <v>43</v>
      </c>
      <c r="D13" s="69"/>
      <c r="E13" s="69"/>
      <c r="H13" s="73"/>
    </row>
    <row r="14" spans="2:11" x14ac:dyDescent="0.3">
      <c r="D14" s="69"/>
      <c r="E14" s="69"/>
      <c r="H14" s="132"/>
    </row>
    <row r="15" spans="2:11" ht="33" x14ac:dyDescent="0.3">
      <c r="C15" s="56" t="s">
        <v>0</v>
      </c>
      <c r="D15" s="70" t="s">
        <v>10</v>
      </c>
      <c r="E15" s="71" t="s">
        <v>11</v>
      </c>
      <c r="F15" s="59" t="s">
        <v>13</v>
      </c>
      <c r="G15" s="59" t="s">
        <v>14</v>
      </c>
      <c r="H15" s="75" t="s">
        <v>12</v>
      </c>
      <c r="I15" s="40" t="s">
        <v>21</v>
      </c>
    </row>
    <row r="16" spans="2:11" x14ac:dyDescent="0.3">
      <c r="B16" s="225" t="s">
        <v>44</v>
      </c>
      <c r="C16" s="9" t="s">
        <v>8</v>
      </c>
      <c r="D16" s="9">
        <v>8500</v>
      </c>
      <c r="E16" s="9">
        <v>11000</v>
      </c>
      <c r="F16" s="9">
        <f>+E16-D16</f>
        <v>2500</v>
      </c>
      <c r="G16" s="9">
        <v>7.2</v>
      </c>
      <c r="H16" s="9">
        <f t="shared" ref="H16:H21" si="0">G16*F16</f>
        <v>18000</v>
      </c>
      <c r="I16" s="9" t="s">
        <v>5</v>
      </c>
    </row>
    <row r="17" spans="1:10" x14ac:dyDescent="0.3">
      <c r="B17" s="226"/>
      <c r="C17" s="10" t="s">
        <v>8</v>
      </c>
      <c r="D17" s="10">
        <v>14500</v>
      </c>
      <c r="E17" s="10">
        <v>17100</v>
      </c>
      <c r="F17" s="10">
        <f>+E17-D17</f>
        <v>2600</v>
      </c>
      <c r="G17" s="10">
        <v>7.2</v>
      </c>
      <c r="H17" s="10">
        <f t="shared" si="0"/>
        <v>18720</v>
      </c>
      <c r="I17" s="10" t="s">
        <v>5</v>
      </c>
    </row>
    <row r="18" spans="1:10" x14ac:dyDescent="0.3">
      <c r="B18" s="226"/>
      <c r="C18" s="11" t="s">
        <v>8</v>
      </c>
      <c r="D18" s="11">
        <v>17700</v>
      </c>
      <c r="E18" s="11">
        <v>19250</v>
      </c>
      <c r="F18" s="11">
        <f>+E18-D18</f>
        <v>1550</v>
      </c>
      <c r="G18" s="11">
        <v>7.2</v>
      </c>
      <c r="H18" s="11">
        <f t="shared" si="0"/>
        <v>11160</v>
      </c>
      <c r="I18" s="11" t="s">
        <v>5</v>
      </c>
    </row>
    <row r="19" spans="1:10" x14ac:dyDescent="0.3">
      <c r="B19" s="226"/>
      <c r="C19" s="10" t="s">
        <v>7</v>
      </c>
      <c r="D19" s="10">
        <v>23500</v>
      </c>
      <c r="E19" s="10">
        <v>19500</v>
      </c>
      <c r="F19" s="10">
        <f>ABS(+E19-D19)</f>
        <v>4000</v>
      </c>
      <c r="G19" s="10">
        <v>7.2</v>
      </c>
      <c r="H19" s="10">
        <f t="shared" si="0"/>
        <v>28800</v>
      </c>
      <c r="I19" s="10" t="s">
        <v>5</v>
      </c>
    </row>
    <row r="20" spans="1:10" x14ac:dyDescent="0.3">
      <c r="B20" s="226"/>
      <c r="C20" s="10" t="s">
        <v>7</v>
      </c>
      <c r="D20" s="10">
        <v>17100</v>
      </c>
      <c r="E20" s="10">
        <v>14800</v>
      </c>
      <c r="F20" s="10">
        <f>ABS(+E20-D20)</f>
        <v>2300</v>
      </c>
      <c r="G20" s="10">
        <v>7.2</v>
      </c>
      <c r="H20" s="10">
        <f t="shared" si="0"/>
        <v>16560</v>
      </c>
      <c r="I20" s="10" t="s">
        <v>5</v>
      </c>
    </row>
    <row r="21" spans="1:10" x14ac:dyDescent="0.3">
      <c r="B21" s="227"/>
      <c r="C21" s="11" t="s">
        <v>7</v>
      </c>
      <c r="D21" s="11">
        <v>11900</v>
      </c>
      <c r="E21" s="11">
        <v>8300</v>
      </c>
      <c r="F21" s="11">
        <f>ABS(+E21-D21)</f>
        <v>3600</v>
      </c>
      <c r="G21" s="11">
        <v>7.2</v>
      </c>
      <c r="H21" s="11">
        <f t="shared" si="0"/>
        <v>25920</v>
      </c>
      <c r="I21" s="11" t="s">
        <v>5</v>
      </c>
    </row>
    <row r="22" spans="1:10" x14ac:dyDescent="0.3">
      <c r="A22" s="7"/>
      <c r="B22" s="67"/>
      <c r="C22" s="7"/>
      <c r="D22" s="72"/>
      <c r="E22" s="72"/>
      <c r="F22" s="7"/>
      <c r="G22" s="7"/>
      <c r="H22" s="128">
        <f>+SUM(H16:H21)</f>
        <v>119160</v>
      </c>
      <c r="I22" s="55"/>
    </row>
    <row r="23" spans="1:10" x14ac:dyDescent="0.3">
      <c r="A23" s="7"/>
      <c r="B23" s="67"/>
      <c r="C23" s="7"/>
      <c r="D23" s="72"/>
      <c r="E23" s="72"/>
      <c r="F23" s="7"/>
      <c r="G23" s="7"/>
      <c r="H23" s="133"/>
      <c r="I23" s="55"/>
    </row>
    <row r="24" spans="1:10" x14ac:dyDescent="0.3">
      <c r="A24" s="7"/>
      <c r="B24" s="68"/>
      <c r="C24" s="68"/>
      <c r="D24" s="68"/>
    </row>
    <row r="25" spans="1:10" x14ac:dyDescent="0.3">
      <c r="A25" s="7"/>
      <c r="B25" s="68"/>
      <c r="C25" s="68"/>
      <c r="D25" s="68"/>
      <c r="G25" s="167" t="s">
        <v>53</v>
      </c>
      <c r="H25" s="41">
        <f>+H22+H10</f>
        <v>124920</v>
      </c>
      <c r="J25" s="42"/>
    </row>
    <row r="26" spans="1:10" x14ac:dyDescent="0.3">
      <c r="A26" s="7"/>
      <c r="B26" s="68"/>
      <c r="C26" s="68"/>
      <c r="D26" s="68"/>
    </row>
    <row r="27" spans="1:10" x14ac:dyDescent="0.3">
      <c r="A27" s="7"/>
      <c r="B27" s="68"/>
      <c r="C27" s="68"/>
      <c r="D27" s="68"/>
    </row>
    <row r="28" spans="1:10" x14ac:dyDescent="0.3">
      <c r="A28" s="7"/>
      <c r="B28" s="68"/>
      <c r="C28" s="68"/>
      <c r="D28" s="68"/>
    </row>
    <row r="29" spans="1:10" x14ac:dyDescent="0.3">
      <c r="A29" s="7"/>
      <c r="B29" s="68"/>
      <c r="C29" s="68"/>
      <c r="D29" s="68"/>
    </row>
  </sheetData>
  <mergeCells count="1">
    <mergeCell ref="B16:B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79C7A-5DE9-42D2-88AF-2F3945100389}">
  <sheetPr>
    <tabColor theme="5"/>
  </sheetPr>
  <dimension ref="A1:P28"/>
  <sheetViews>
    <sheetView showGridLines="0" zoomScale="60" zoomScaleNormal="60" workbookViewId="0">
      <selection activeCell="H39" sqref="H39"/>
    </sheetView>
  </sheetViews>
  <sheetFormatPr baseColWidth="10" defaultColWidth="15.28515625" defaultRowHeight="16.5" x14ac:dyDescent="0.3"/>
  <cols>
    <col min="1" max="1" width="13.140625" style="3" customWidth="1"/>
    <col min="2" max="2" width="15.28515625" style="26"/>
    <col min="3" max="3" width="17.7109375" style="26" customWidth="1"/>
    <col min="4" max="5" width="15.28515625" style="26"/>
    <col min="6" max="6" width="15.28515625" style="74"/>
    <col min="7" max="7" width="15.28515625" style="26"/>
    <col min="8" max="8" width="20.140625" style="134" hidden="1" customWidth="1"/>
    <col min="9" max="9" width="21.5703125" style="74" bestFit="1" customWidth="1"/>
    <col min="10" max="10" width="4.85546875" style="74" bestFit="1" customWidth="1"/>
    <col min="11" max="11" width="21.5703125" style="74" hidden="1" customWidth="1"/>
    <col min="12" max="12" width="21.5703125" style="74" bestFit="1" customWidth="1"/>
    <col min="13" max="13" width="4.85546875" style="74" bestFit="1" customWidth="1"/>
    <col min="14" max="14" width="21.5703125" style="74" hidden="1" customWidth="1"/>
    <col min="15" max="15" width="21.5703125" style="26" bestFit="1" customWidth="1"/>
    <col min="16" max="16384" width="15.28515625" style="26"/>
  </cols>
  <sheetData>
    <row r="1" spans="2:15" s="3" customFormat="1" x14ac:dyDescent="0.3">
      <c r="F1" s="81"/>
      <c r="G1" s="4"/>
      <c r="H1" s="129"/>
      <c r="I1" s="142"/>
      <c r="J1" s="142"/>
      <c r="K1" s="142"/>
      <c r="L1" s="142"/>
      <c r="M1" s="142"/>
      <c r="N1" s="142"/>
      <c r="O1" s="5"/>
    </row>
    <row r="2" spans="2:15" s="3" customFormat="1" ht="20.25" x14ac:dyDescent="0.3">
      <c r="C2" s="32" t="s">
        <v>20</v>
      </c>
      <c r="D2" s="33"/>
      <c r="E2" s="33"/>
      <c r="F2" s="80"/>
      <c r="G2" s="34"/>
      <c r="H2" s="130"/>
      <c r="I2" s="143"/>
      <c r="J2" s="143"/>
      <c r="K2" s="143"/>
      <c r="L2" s="143"/>
      <c r="M2" s="143"/>
      <c r="N2" s="143"/>
      <c r="O2" s="35"/>
    </row>
    <row r="3" spans="2:15" s="3" customFormat="1" x14ac:dyDescent="0.3">
      <c r="F3" s="81"/>
      <c r="G3" s="4"/>
      <c r="H3" s="129"/>
      <c r="I3" s="142"/>
      <c r="J3" s="142"/>
      <c r="K3" s="142"/>
      <c r="L3" s="142"/>
      <c r="M3" s="142"/>
      <c r="N3" s="142"/>
      <c r="O3" s="5"/>
    </row>
    <row r="4" spans="2:15" s="3" customFormat="1" x14ac:dyDescent="0.3">
      <c r="C4" s="13" t="s">
        <v>54</v>
      </c>
      <c r="F4" s="81"/>
      <c r="G4" s="4"/>
      <c r="H4" s="129"/>
      <c r="I4" s="142"/>
      <c r="J4" s="142"/>
      <c r="K4" s="142"/>
      <c r="L4" s="142"/>
      <c r="M4" s="142"/>
      <c r="N4" s="142"/>
      <c r="O4" s="5"/>
    </row>
    <row r="5" spans="2:15" s="3" customFormat="1" x14ac:dyDescent="0.3">
      <c r="C5" s="13"/>
      <c r="F5" s="81"/>
      <c r="G5" s="4"/>
      <c r="H5" s="129"/>
      <c r="I5" s="142"/>
      <c r="J5" s="142"/>
      <c r="K5" s="142"/>
      <c r="L5" s="142"/>
      <c r="M5" s="142"/>
      <c r="N5" s="142"/>
      <c r="O5" s="5"/>
    </row>
    <row r="6" spans="2:15" s="3" customFormat="1" x14ac:dyDescent="0.3">
      <c r="B6" s="84"/>
      <c r="C6" s="12" t="s">
        <v>37</v>
      </c>
      <c r="F6" s="81"/>
      <c r="G6" s="4"/>
      <c r="H6" s="129"/>
      <c r="I6" s="142"/>
      <c r="J6" s="142"/>
      <c r="K6" s="142"/>
      <c r="L6" s="142"/>
      <c r="M6" s="142"/>
      <c r="N6" s="142"/>
      <c r="O6" s="5"/>
    </row>
    <row r="7" spans="2:15" x14ac:dyDescent="0.3">
      <c r="F7" s="140"/>
      <c r="G7" s="37"/>
      <c r="H7" s="131"/>
      <c r="O7" s="38"/>
    </row>
    <row r="8" spans="2:15" x14ac:dyDescent="0.3">
      <c r="C8" s="39" t="s">
        <v>0</v>
      </c>
      <c r="D8" s="57" t="s">
        <v>10</v>
      </c>
      <c r="E8" s="58" t="s">
        <v>11</v>
      </c>
      <c r="F8" s="141" t="s">
        <v>13</v>
      </c>
      <c r="G8" s="59" t="s">
        <v>14</v>
      </c>
      <c r="H8" s="59" t="s">
        <v>12</v>
      </c>
      <c r="I8" s="127" t="s">
        <v>24</v>
      </c>
      <c r="J8" s="177"/>
      <c r="K8" s="172" t="s">
        <v>25</v>
      </c>
      <c r="L8" s="127" t="s">
        <v>34</v>
      </c>
      <c r="M8" s="177"/>
      <c r="N8" s="127" t="s">
        <v>35</v>
      </c>
      <c r="O8" s="127" t="s">
        <v>36</v>
      </c>
    </row>
    <row r="9" spans="2:15" x14ac:dyDescent="0.3">
      <c r="B9" s="144" t="s">
        <v>44</v>
      </c>
      <c r="C9" s="16" t="s">
        <v>8</v>
      </c>
      <c r="D9" s="145">
        <v>6200</v>
      </c>
      <c r="E9" s="145">
        <v>7000</v>
      </c>
      <c r="F9" s="146">
        <f>+ABS(E9-D9)</f>
        <v>800</v>
      </c>
      <c r="G9" s="146">
        <v>7.2</v>
      </c>
      <c r="H9" s="83">
        <f>+F9*G9</f>
        <v>5760</v>
      </c>
      <c r="I9" s="83">
        <f>0.294117647058824*F9</f>
        <v>235.29411764705918</v>
      </c>
      <c r="J9" s="178"/>
      <c r="K9" s="173"/>
      <c r="L9" s="83">
        <f>+F9*2</f>
        <v>1600</v>
      </c>
      <c r="M9" s="178"/>
      <c r="N9" s="83"/>
      <c r="O9" s="146"/>
    </row>
    <row r="10" spans="2:15" x14ac:dyDescent="0.3">
      <c r="D10" s="69"/>
      <c r="E10" s="69"/>
      <c r="H10" s="128">
        <f>+SUM(H9:H9)</f>
        <v>5760</v>
      </c>
      <c r="J10" s="179"/>
      <c r="M10" s="179"/>
    </row>
    <row r="11" spans="2:15" x14ac:dyDescent="0.3">
      <c r="D11" s="69"/>
      <c r="E11" s="69"/>
      <c r="H11" s="73"/>
      <c r="J11" s="179"/>
      <c r="M11" s="179"/>
    </row>
    <row r="12" spans="2:15" x14ac:dyDescent="0.3">
      <c r="D12" s="69"/>
      <c r="E12" s="69"/>
      <c r="H12" s="73"/>
      <c r="J12" s="179"/>
      <c r="M12" s="179"/>
    </row>
    <row r="13" spans="2:15" x14ac:dyDescent="0.3">
      <c r="B13" s="85"/>
      <c r="C13" s="12" t="s">
        <v>43</v>
      </c>
      <c r="D13" s="69"/>
      <c r="E13" s="69"/>
      <c r="H13" s="73"/>
      <c r="J13" s="179"/>
      <c r="M13" s="179"/>
    </row>
    <row r="14" spans="2:15" x14ac:dyDescent="0.3">
      <c r="D14" s="69"/>
      <c r="E14" s="69"/>
      <c r="H14" s="132"/>
      <c r="J14" s="179"/>
      <c r="M14" s="179"/>
    </row>
    <row r="15" spans="2:15" x14ac:dyDescent="0.3">
      <c r="C15" s="56" t="s">
        <v>0</v>
      </c>
      <c r="D15" s="70" t="s">
        <v>10</v>
      </c>
      <c r="E15" s="71" t="s">
        <v>11</v>
      </c>
      <c r="F15" s="141" t="s">
        <v>13</v>
      </c>
      <c r="G15" s="59" t="s">
        <v>14</v>
      </c>
      <c r="H15" s="75" t="s">
        <v>12</v>
      </c>
      <c r="I15" s="127" t="s">
        <v>24</v>
      </c>
      <c r="J15" s="177"/>
      <c r="K15" s="172" t="s">
        <v>25</v>
      </c>
      <c r="L15" s="127" t="s">
        <v>34</v>
      </c>
      <c r="M15" s="177"/>
      <c r="N15" s="127" t="s">
        <v>35</v>
      </c>
      <c r="O15" s="127" t="s">
        <v>36</v>
      </c>
    </row>
    <row r="16" spans="2:15" x14ac:dyDescent="0.3">
      <c r="B16" s="225" t="s">
        <v>44</v>
      </c>
      <c r="C16" s="9" t="s">
        <v>8</v>
      </c>
      <c r="D16" s="9">
        <v>8500</v>
      </c>
      <c r="E16" s="9">
        <v>11000</v>
      </c>
      <c r="F16" s="9">
        <f>+E16-D16</f>
        <v>2500</v>
      </c>
      <c r="G16" s="9">
        <v>7.2</v>
      </c>
      <c r="H16" s="9">
        <f t="shared" ref="H16:H21" si="0">G16*F16</f>
        <v>18000</v>
      </c>
      <c r="I16" s="98">
        <f>0.294117647058824*F16</f>
        <v>735.29411764705992</v>
      </c>
      <c r="J16" s="180"/>
      <c r="K16" s="174"/>
      <c r="L16" s="98">
        <f>2*F16</f>
        <v>5000</v>
      </c>
      <c r="M16" s="180"/>
      <c r="N16" s="9"/>
      <c r="O16" s="228">
        <v>100</v>
      </c>
    </row>
    <row r="17" spans="1:16" x14ac:dyDescent="0.3">
      <c r="B17" s="226"/>
      <c r="C17" s="10" t="s">
        <v>8</v>
      </c>
      <c r="D17" s="10">
        <v>14500</v>
      </c>
      <c r="E17" s="10">
        <v>17100</v>
      </c>
      <c r="F17" s="10">
        <f>+E17-D17</f>
        <v>2600</v>
      </c>
      <c r="G17" s="10">
        <v>7.2</v>
      </c>
      <c r="H17" s="10">
        <f t="shared" si="0"/>
        <v>18720</v>
      </c>
      <c r="I17" s="96">
        <f t="shared" ref="I17:I21" si="1">0.294117647058824*F17</f>
        <v>764.70588235294235</v>
      </c>
      <c r="J17" s="180"/>
      <c r="K17" s="175"/>
      <c r="L17" s="96">
        <f t="shared" ref="L17:L21" si="2">2*F17</f>
        <v>5200</v>
      </c>
      <c r="M17" s="180"/>
      <c r="N17" s="10"/>
      <c r="O17" s="229"/>
    </row>
    <row r="18" spans="1:16" x14ac:dyDescent="0.3">
      <c r="B18" s="226"/>
      <c r="C18" s="11" t="s">
        <v>8</v>
      </c>
      <c r="D18" s="11">
        <v>17700</v>
      </c>
      <c r="E18" s="11">
        <v>19250</v>
      </c>
      <c r="F18" s="11">
        <f>+E18-D18</f>
        <v>1550</v>
      </c>
      <c r="G18" s="11">
        <v>7.2</v>
      </c>
      <c r="H18" s="11">
        <f t="shared" si="0"/>
        <v>11160</v>
      </c>
      <c r="I18" s="97">
        <f t="shared" si="1"/>
        <v>455.88235294117715</v>
      </c>
      <c r="J18" s="180"/>
      <c r="K18" s="176"/>
      <c r="L18" s="97">
        <f t="shared" si="2"/>
        <v>3100</v>
      </c>
      <c r="M18" s="180"/>
      <c r="N18" s="11"/>
      <c r="O18" s="230"/>
    </row>
    <row r="19" spans="1:16" x14ac:dyDescent="0.3">
      <c r="B19" s="226"/>
      <c r="C19" s="10" t="s">
        <v>7</v>
      </c>
      <c r="D19" s="10">
        <v>23500</v>
      </c>
      <c r="E19" s="10">
        <v>19500</v>
      </c>
      <c r="F19" s="10">
        <f>ABS(+E19-D19)</f>
        <v>4000</v>
      </c>
      <c r="G19" s="10">
        <v>7.2</v>
      </c>
      <c r="H19" s="10">
        <f t="shared" si="0"/>
        <v>28800</v>
      </c>
      <c r="I19" s="96">
        <f t="shared" si="1"/>
        <v>1176.470588235296</v>
      </c>
      <c r="J19" s="180"/>
      <c r="K19" s="175"/>
      <c r="L19" s="96">
        <f t="shared" si="2"/>
        <v>8000</v>
      </c>
      <c r="M19" s="180"/>
      <c r="N19" s="10"/>
      <c r="O19" s="228">
        <v>100</v>
      </c>
    </row>
    <row r="20" spans="1:16" x14ac:dyDescent="0.3">
      <c r="B20" s="226"/>
      <c r="C20" s="10" t="s">
        <v>7</v>
      </c>
      <c r="D20" s="10">
        <v>17100</v>
      </c>
      <c r="E20" s="10">
        <v>14800</v>
      </c>
      <c r="F20" s="10">
        <f>ABS(+E20-D20)</f>
        <v>2300</v>
      </c>
      <c r="G20" s="10">
        <v>7.2</v>
      </c>
      <c r="H20" s="10">
        <f t="shared" si="0"/>
        <v>16560</v>
      </c>
      <c r="I20" s="96">
        <f t="shared" si="1"/>
        <v>676.47058823529517</v>
      </c>
      <c r="J20" s="180"/>
      <c r="K20" s="175"/>
      <c r="L20" s="96">
        <f t="shared" si="2"/>
        <v>4600</v>
      </c>
      <c r="M20" s="180"/>
      <c r="N20" s="10"/>
      <c r="O20" s="229"/>
    </row>
    <row r="21" spans="1:16" x14ac:dyDescent="0.3">
      <c r="B21" s="227"/>
      <c r="C21" s="11" t="s">
        <v>7</v>
      </c>
      <c r="D21" s="11">
        <v>11900</v>
      </c>
      <c r="E21" s="11">
        <v>8300</v>
      </c>
      <c r="F21" s="11">
        <f>ABS(+E21-D21)</f>
        <v>3600</v>
      </c>
      <c r="G21" s="11">
        <v>7.2</v>
      </c>
      <c r="H21" s="11">
        <f t="shared" si="0"/>
        <v>25920</v>
      </c>
      <c r="I21" s="97">
        <f t="shared" si="1"/>
        <v>1058.8235294117662</v>
      </c>
      <c r="J21" s="180"/>
      <c r="K21" s="176"/>
      <c r="L21" s="97">
        <f t="shared" si="2"/>
        <v>7200</v>
      </c>
      <c r="M21" s="180"/>
      <c r="N21" s="11"/>
      <c r="O21" s="230"/>
    </row>
    <row r="22" spans="1:16" x14ac:dyDescent="0.3">
      <c r="A22" s="7"/>
      <c r="B22" s="67"/>
      <c r="C22" s="7"/>
      <c r="D22" s="72"/>
      <c r="E22" s="72"/>
      <c r="F22" s="76"/>
      <c r="G22" s="7"/>
      <c r="H22" s="128">
        <f>+SUM(H16:H21)</f>
        <v>119160</v>
      </c>
      <c r="I22" s="133"/>
      <c r="J22" s="133"/>
      <c r="K22" s="133"/>
      <c r="L22" s="133"/>
      <c r="M22" s="133"/>
      <c r="N22" s="133"/>
      <c r="O22" s="55"/>
    </row>
    <row r="23" spans="1:16" x14ac:dyDescent="0.3">
      <c r="A23" s="7"/>
      <c r="B23" s="67"/>
      <c r="C23" s="7"/>
      <c r="D23" s="72"/>
      <c r="E23" s="72"/>
      <c r="F23" s="76"/>
      <c r="G23" s="7"/>
      <c r="H23" s="133"/>
      <c r="I23" s="133"/>
      <c r="J23" s="133"/>
      <c r="K23" s="133"/>
      <c r="L23" s="133"/>
      <c r="M23" s="133"/>
      <c r="N23" s="133"/>
      <c r="O23" s="55"/>
    </row>
    <row r="24" spans="1:16" x14ac:dyDescent="0.3">
      <c r="A24" s="7"/>
      <c r="B24" s="67"/>
      <c r="C24" s="7"/>
      <c r="D24" s="72"/>
      <c r="E24" s="72"/>
      <c r="F24" s="76"/>
      <c r="G24" s="168" t="s">
        <v>53</v>
      </c>
      <c r="H24" s="169"/>
      <c r="I24" s="171">
        <f>+SUM(I16:I21)+I9</f>
        <v>5102.9411764705965</v>
      </c>
      <c r="J24" s="170" t="s">
        <v>55</v>
      </c>
      <c r="K24" s="170">
        <f t="shared" ref="K24:L24" si="3">+SUM(K16:K21)+K9</f>
        <v>0</v>
      </c>
      <c r="L24" s="171">
        <f t="shared" si="3"/>
        <v>34700</v>
      </c>
      <c r="M24" s="170" t="s">
        <v>55</v>
      </c>
      <c r="N24" s="133"/>
      <c r="O24" s="181">
        <f>+O16+O19</f>
        <v>200</v>
      </c>
      <c r="P24" s="13" t="s">
        <v>4</v>
      </c>
    </row>
    <row r="25" spans="1:16" x14ac:dyDescent="0.3">
      <c r="A25" s="7"/>
      <c r="B25" s="68"/>
      <c r="C25" s="68"/>
      <c r="D25" s="68"/>
    </row>
    <row r="26" spans="1:16" x14ac:dyDescent="0.3">
      <c r="A26" s="7"/>
      <c r="B26" s="68"/>
      <c r="C26" s="68"/>
      <c r="D26" s="68"/>
    </row>
    <row r="27" spans="1:16" x14ac:dyDescent="0.3">
      <c r="A27" s="7"/>
      <c r="B27" s="68"/>
      <c r="C27" s="68"/>
      <c r="D27" s="68"/>
    </row>
    <row r="28" spans="1:16" x14ac:dyDescent="0.3">
      <c r="A28" s="7"/>
      <c r="B28" s="68"/>
      <c r="C28" s="68"/>
      <c r="D28" s="68"/>
    </row>
  </sheetData>
  <mergeCells count="3">
    <mergeCell ref="B16:B21"/>
    <mergeCell ref="O16:O18"/>
    <mergeCell ref="O19:O2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E41F5-FD5F-4C24-BCD8-29B53E0ADFBC}">
  <sheetPr>
    <tabColor theme="5"/>
  </sheetPr>
  <dimension ref="B2:K33"/>
  <sheetViews>
    <sheetView showGridLines="0" zoomScale="70" zoomScaleNormal="70" workbookViewId="0">
      <selection activeCell="H39" sqref="H39"/>
    </sheetView>
  </sheetViews>
  <sheetFormatPr baseColWidth="10" defaultRowHeight="15" x14ac:dyDescent="0.25"/>
  <cols>
    <col min="1" max="1" width="6" customWidth="1"/>
    <col min="4" max="4" width="99.28515625" customWidth="1"/>
    <col min="5" max="5" width="19.85546875" customWidth="1"/>
    <col min="6" max="6" width="20" customWidth="1"/>
    <col min="7" max="7" width="18.85546875" customWidth="1"/>
    <col min="8" max="8" width="6.42578125" customWidth="1"/>
    <col min="9" max="9" width="12" bestFit="1" customWidth="1"/>
    <col min="10" max="10" width="18.7109375" customWidth="1"/>
    <col min="11" max="11" width="15.28515625" bestFit="1" customWidth="1"/>
    <col min="12" max="12" width="20.85546875" customWidth="1"/>
    <col min="14" max="14" width="11" bestFit="1" customWidth="1"/>
    <col min="15" max="15" width="14.28515625" bestFit="1" customWidth="1"/>
  </cols>
  <sheetData>
    <row r="2" spans="2:11" ht="16.5" x14ac:dyDescent="0.3">
      <c r="B2" s="31" t="s">
        <v>41</v>
      </c>
      <c r="C2" s="27"/>
      <c r="D2" s="27"/>
      <c r="E2" s="27"/>
      <c r="F2" s="27"/>
      <c r="G2" s="27"/>
    </row>
    <row r="3" spans="2:11" ht="16.5" x14ac:dyDescent="0.3">
      <c r="B3" s="15"/>
      <c r="C3" s="3"/>
      <c r="D3" s="3"/>
      <c r="E3" s="3"/>
      <c r="F3" s="3"/>
      <c r="G3" s="3"/>
      <c r="H3" s="2"/>
    </row>
    <row r="4" spans="2:11" x14ac:dyDescent="0.25">
      <c r="B4" s="231" t="s">
        <v>44</v>
      </c>
      <c r="C4" s="233" t="s">
        <v>49</v>
      </c>
      <c r="D4" s="234"/>
      <c r="E4" s="28" t="s">
        <v>17</v>
      </c>
      <c r="F4" s="28" t="s">
        <v>18</v>
      </c>
      <c r="G4" s="28" t="s">
        <v>19</v>
      </c>
      <c r="H4" s="2"/>
    </row>
    <row r="5" spans="2:11" ht="82.5" x14ac:dyDescent="0.25">
      <c r="B5" s="231"/>
      <c r="C5" s="47" t="s">
        <v>4</v>
      </c>
      <c r="D5" s="45" t="s">
        <v>50</v>
      </c>
      <c r="E5" s="46">
        <f>+'ANEXO I SUP'!H10</f>
        <v>5760</v>
      </c>
      <c r="F5" s="46">
        <v>1.3</v>
      </c>
      <c r="G5" s="46">
        <f>+F5*E5</f>
        <v>7488</v>
      </c>
      <c r="H5" s="43"/>
      <c r="J5" s="164">
        <v>1.46</v>
      </c>
      <c r="K5" s="165">
        <f>+J5*E5</f>
        <v>8409.6</v>
      </c>
    </row>
    <row r="6" spans="2:11" ht="16.5" x14ac:dyDescent="0.3">
      <c r="B6" s="48"/>
      <c r="C6" s="49"/>
      <c r="D6" s="49"/>
      <c r="E6" s="49"/>
      <c r="F6" s="49"/>
      <c r="G6" s="49"/>
      <c r="H6" s="44"/>
      <c r="J6" s="164"/>
      <c r="K6" s="165"/>
    </row>
    <row r="7" spans="2:11" x14ac:dyDescent="0.25">
      <c r="B7" s="231" t="s">
        <v>44</v>
      </c>
      <c r="C7" s="232" t="s">
        <v>6</v>
      </c>
      <c r="D7" s="232"/>
      <c r="E7" s="28" t="s">
        <v>17</v>
      </c>
      <c r="F7" s="28" t="s">
        <v>18</v>
      </c>
      <c r="G7" s="28" t="s">
        <v>19</v>
      </c>
      <c r="H7" s="44"/>
      <c r="J7" s="164"/>
      <c r="K7" s="165"/>
    </row>
    <row r="8" spans="2:11" ht="132" x14ac:dyDescent="0.25">
      <c r="B8" s="231"/>
      <c r="C8" s="47" t="s">
        <v>4</v>
      </c>
      <c r="D8" s="45" t="s">
        <v>51</v>
      </c>
      <c r="E8" s="46">
        <f>+'ANEXO I SUP'!H22</f>
        <v>119160</v>
      </c>
      <c r="F8" s="46">
        <v>2.6</v>
      </c>
      <c r="G8" s="46">
        <f>+F8*E8</f>
        <v>309816</v>
      </c>
      <c r="H8" s="44"/>
      <c r="J8" s="164">
        <v>2.57</v>
      </c>
      <c r="K8" s="165">
        <f>+J8*E8</f>
        <v>306241.19999999995</v>
      </c>
    </row>
    <row r="9" spans="2:11" ht="16.5" x14ac:dyDescent="0.3">
      <c r="B9" s="3"/>
      <c r="C9" s="3"/>
      <c r="D9" s="3"/>
      <c r="E9" s="3"/>
      <c r="F9" s="3"/>
      <c r="G9" s="3"/>
      <c r="I9" s="1"/>
      <c r="K9" s="166"/>
    </row>
    <row r="10" spans="2:11" ht="16.5" x14ac:dyDescent="0.3">
      <c r="B10" s="3"/>
      <c r="C10" s="3"/>
      <c r="D10" s="3"/>
      <c r="E10" s="3"/>
      <c r="F10" s="3"/>
      <c r="G10" s="3"/>
      <c r="K10" s="166"/>
    </row>
    <row r="11" spans="2:11" x14ac:dyDescent="0.25">
      <c r="E11" s="1">
        <f>+E8+E5</f>
        <v>124920</v>
      </c>
      <c r="G11" s="1">
        <f>+G8+G5</f>
        <v>317304</v>
      </c>
      <c r="K11" s="166">
        <f>+K8+K5+'ANEXO II SH'!F13</f>
        <v>329963.59411764698</v>
      </c>
    </row>
    <row r="12" spans="2:11" x14ac:dyDescent="0.25">
      <c r="K12" s="1" t="s">
        <v>61</v>
      </c>
    </row>
    <row r="13" spans="2:11" x14ac:dyDescent="0.25">
      <c r="K13" s="182"/>
    </row>
    <row r="25" spans="2:11" x14ac:dyDescent="0.25">
      <c r="H25" s="2"/>
    </row>
    <row r="26" spans="2:11" x14ac:dyDescent="0.25">
      <c r="H26" s="2"/>
    </row>
    <row r="27" spans="2:11" x14ac:dyDescent="0.25">
      <c r="H27" s="43"/>
      <c r="J27" s="164"/>
      <c r="K27" s="165"/>
    </row>
    <row r="28" spans="2:11" x14ac:dyDescent="0.25">
      <c r="H28" s="44"/>
      <c r="J28" s="164"/>
      <c r="K28" s="165"/>
    </row>
    <row r="29" spans="2:11" x14ac:dyDescent="0.25">
      <c r="H29" s="44"/>
      <c r="J29" s="164"/>
      <c r="K29" s="165"/>
    </row>
    <row r="30" spans="2:11" x14ac:dyDescent="0.25">
      <c r="H30" s="44"/>
      <c r="J30" s="164"/>
      <c r="K30" s="165"/>
    </row>
    <row r="31" spans="2:11" ht="16.5" x14ac:dyDescent="0.3">
      <c r="B31" s="3"/>
      <c r="C31" s="3"/>
      <c r="D31" s="3"/>
      <c r="E31" s="3"/>
      <c r="F31" s="3"/>
      <c r="G31" s="3"/>
      <c r="I31" s="1"/>
      <c r="K31" s="166"/>
    </row>
    <row r="32" spans="2:11" ht="16.5" x14ac:dyDescent="0.3">
      <c r="B32" s="3"/>
      <c r="C32" s="3"/>
      <c r="D32" s="3"/>
      <c r="E32" s="3"/>
      <c r="F32" s="3"/>
      <c r="G32" s="3"/>
      <c r="K32" s="166"/>
    </row>
    <row r="33" spans="5:11" x14ac:dyDescent="0.25">
      <c r="E33" s="1"/>
      <c r="G33" s="1"/>
      <c r="K33" s="166"/>
    </row>
  </sheetData>
  <mergeCells count="4">
    <mergeCell ref="B4:B5"/>
    <mergeCell ref="B7:B8"/>
    <mergeCell ref="C7:D7"/>
    <mergeCell ref="C4:D4"/>
  </mergeCells>
  <pageMargins left="0.75" right="0.75" top="1" bottom="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9F3EE-8876-4B80-8F2B-08D8C6955291}">
  <dimension ref="B1:T13"/>
  <sheetViews>
    <sheetView showGridLines="0" topLeftCell="B1" zoomScale="115" zoomScaleNormal="115" workbookViewId="0">
      <selection activeCell="H39" sqref="H39"/>
    </sheetView>
  </sheetViews>
  <sheetFormatPr baseColWidth="10" defaultRowHeight="15" x14ac:dyDescent="0.25"/>
  <cols>
    <col min="3" max="3" width="93.85546875" customWidth="1"/>
    <col min="4" max="4" width="13.42578125" bestFit="1" customWidth="1"/>
  </cols>
  <sheetData>
    <row r="1" spans="2:20" ht="16.5" customHeight="1" x14ac:dyDescent="0.25"/>
    <row r="2" spans="2:20" s="3" customFormat="1" ht="16.5" customHeight="1" x14ac:dyDescent="0.3">
      <c r="C2" s="26"/>
      <c r="D2" s="26"/>
      <c r="E2" s="26"/>
      <c r="F2" s="26"/>
      <c r="G2" s="26"/>
      <c r="H2" s="26"/>
      <c r="J2" s="26"/>
      <c r="K2" s="26"/>
      <c r="M2" s="26"/>
      <c r="N2" s="26"/>
      <c r="P2" s="26"/>
      <c r="Q2" s="26"/>
      <c r="S2" s="26"/>
      <c r="T2" s="26"/>
    </row>
    <row r="3" spans="2:20" ht="16.5" customHeight="1" x14ac:dyDescent="0.3">
      <c r="B3" s="31" t="s">
        <v>56</v>
      </c>
      <c r="C3" s="27"/>
      <c r="D3" s="27"/>
      <c r="E3" s="27"/>
      <c r="F3" s="27"/>
      <c r="G3" s="60"/>
    </row>
    <row r="4" spans="2:20" ht="16.5" customHeight="1" x14ac:dyDescent="0.3">
      <c r="B4" s="117"/>
      <c r="C4" s="60"/>
      <c r="D4" s="60"/>
      <c r="E4" s="60"/>
      <c r="F4" s="60"/>
      <c r="G4" s="60"/>
    </row>
    <row r="5" spans="2:20" s="3" customFormat="1" ht="16.5" customHeight="1" x14ac:dyDescent="0.3">
      <c r="B5" s="24"/>
      <c r="C5" s="26"/>
      <c r="D5" s="235" t="s">
        <v>29</v>
      </c>
      <c r="E5" s="235" t="s">
        <v>30</v>
      </c>
      <c r="F5" s="235" t="s">
        <v>19</v>
      </c>
      <c r="G5" s="26"/>
      <c r="H5" s="26"/>
      <c r="J5" s="26"/>
      <c r="K5" s="26"/>
      <c r="M5" s="26"/>
      <c r="N5" s="26"/>
      <c r="P5" s="26"/>
      <c r="Q5" s="26"/>
      <c r="S5" s="26"/>
      <c r="T5" s="26"/>
    </row>
    <row r="6" spans="2:20" s="3" customFormat="1" ht="16.5" customHeight="1" x14ac:dyDescent="0.3">
      <c r="B6" s="233" t="s">
        <v>26</v>
      </c>
      <c r="C6" s="234"/>
      <c r="D6" s="235"/>
      <c r="E6" s="235"/>
      <c r="F6" s="235"/>
      <c r="G6" s="113"/>
      <c r="H6" s="113"/>
      <c r="J6" s="113"/>
      <c r="K6" s="113"/>
      <c r="M6" s="113"/>
      <c r="N6" s="113"/>
      <c r="P6" s="113"/>
      <c r="Q6" s="113"/>
      <c r="S6" s="113"/>
      <c r="T6" s="113"/>
    </row>
    <row r="7" spans="2:20" s="3" customFormat="1" ht="33" customHeight="1" x14ac:dyDescent="0.3">
      <c r="B7" s="36" t="s">
        <v>27</v>
      </c>
      <c r="C7" s="183" t="s">
        <v>57</v>
      </c>
      <c r="D7" s="114">
        <f>+SUM('SH SUP'!I9,'SH SUP'!I16:I21)</f>
        <v>5102.9411764705965</v>
      </c>
      <c r="E7" s="114">
        <v>0.27</v>
      </c>
      <c r="F7" s="118">
        <f>+D7*E7</f>
        <v>1377.7941176470611</v>
      </c>
      <c r="G7" s="116"/>
      <c r="H7" s="116"/>
      <c r="J7" s="116"/>
      <c r="K7" s="116"/>
      <c r="M7" s="116"/>
      <c r="N7" s="116"/>
      <c r="P7" s="116"/>
      <c r="Q7" s="116"/>
      <c r="S7" s="116"/>
      <c r="T7" s="116"/>
    </row>
    <row r="8" spans="2:20" s="3" customFormat="1" ht="33" customHeight="1" x14ac:dyDescent="0.3">
      <c r="B8" s="36" t="s">
        <v>27</v>
      </c>
      <c r="C8" s="183" t="s">
        <v>58</v>
      </c>
      <c r="D8" s="114">
        <v>0</v>
      </c>
      <c r="E8" s="114">
        <v>0.3</v>
      </c>
      <c r="F8" s="118">
        <f>+D8*E8</f>
        <v>0</v>
      </c>
      <c r="G8" s="116"/>
      <c r="H8" s="116"/>
      <c r="J8" s="116"/>
      <c r="K8" s="116"/>
      <c r="M8" s="116"/>
      <c r="N8" s="116"/>
      <c r="P8" s="116"/>
      <c r="Q8" s="116"/>
      <c r="S8" s="116"/>
      <c r="T8" s="116"/>
    </row>
    <row r="9" spans="2:20" s="3" customFormat="1" ht="33" customHeight="1" x14ac:dyDescent="0.3">
      <c r="B9" s="36" t="s">
        <v>27</v>
      </c>
      <c r="C9" s="183" t="s">
        <v>59</v>
      </c>
      <c r="D9" s="114">
        <f>+SUM('SH SUP'!L9,'SH SUP'!L16:L21)</f>
        <v>34700</v>
      </c>
      <c r="E9" s="114">
        <v>0.37</v>
      </c>
      <c r="F9" s="118">
        <f>+D9*E9</f>
        <v>12839</v>
      </c>
      <c r="G9" s="116"/>
      <c r="H9" s="116"/>
      <c r="J9" s="116"/>
      <c r="K9" s="116"/>
      <c r="M9" s="116"/>
      <c r="N9" s="116"/>
      <c r="P9" s="116"/>
      <c r="Q9" s="116"/>
      <c r="S9" s="116"/>
      <c r="T9" s="116"/>
    </row>
    <row r="10" spans="2:20" s="3" customFormat="1" ht="33" customHeight="1" x14ac:dyDescent="0.3">
      <c r="B10" s="36" t="s">
        <v>27</v>
      </c>
      <c r="C10" s="183" t="s">
        <v>60</v>
      </c>
      <c r="D10" s="114">
        <v>0</v>
      </c>
      <c r="E10" s="114">
        <v>0.57999999999999996</v>
      </c>
      <c r="F10" s="118">
        <f>+D10*E10</f>
        <v>0</v>
      </c>
      <c r="G10" s="116"/>
      <c r="H10" s="116"/>
      <c r="J10" s="116"/>
      <c r="K10" s="116"/>
      <c r="M10" s="116"/>
      <c r="N10" s="116"/>
      <c r="P10" s="116"/>
      <c r="Q10" s="116"/>
      <c r="S10" s="116"/>
      <c r="T10" s="116"/>
    </row>
    <row r="11" spans="2:20" s="3" customFormat="1" ht="33" customHeight="1" x14ac:dyDescent="0.3">
      <c r="B11" s="36" t="s">
        <v>22</v>
      </c>
      <c r="C11" s="115" t="s">
        <v>28</v>
      </c>
      <c r="D11" s="114">
        <v>200</v>
      </c>
      <c r="E11" s="114">
        <v>5.48</v>
      </c>
      <c r="F11" s="118">
        <f>+D11*E11</f>
        <v>1096</v>
      </c>
      <c r="G11" s="116"/>
      <c r="H11" s="116"/>
      <c r="J11" s="116"/>
      <c r="K11" s="116"/>
      <c r="M11" s="116"/>
      <c r="N11" s="116"/>
      <c r="P11" s="116"/>
      <c r="Q11" s="116"/>
      <c r="S11" s="116"/>
      <c r="T11" s="116"/>
    </row>
    <row r="13" spans="2:20" x14ac:dyDescent="0.25">
      <c r="D13" s="1"/>
      <c r="F13" s="1">
        <f>+F11+F10+F9+F8+F7</f>
        <v>15312.794117647061</v>
      </c>
    </row>
  </sheetData>
  <mergeCells count="4">
    <mergeCell ref="B6:C6"/>
    <mergeCell ref="D5:D6"/>
    <mergeCell ref="E5:E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ANEXO I MBC</vt:lpstr>
      <vt:lpstr>ANEXO II MBC</vt:lpstr>
      <vt:lpstr>ANEXO I SUP</vt:lpstr>
      <vt:lpstr>SH SUP</vt:lpstr>
      <vt:lpstr>ANEXO II SUP</vt:lpstr>
      <vt:lpstr>ANEXO II SH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dencinar</dc:creator>
  <cp:keywords/>
  <dc:description/>
  <cp:lastModifiedBy>GARRIDO, NURIA</cp:lastModifiedBy>
  <cp:revision/>
  <dcterms:created xsi:type="dcterms:W3CDTF">2015-04-27T14:21:31Z</dcterms:created>
  <dcterms:modified xsi:type="dcterms:W3CDTF">2021-06-09T11:55:42Z</dcterms:modified>
  <cp:category/>
  <cp:contentStatus/>
</cp:coreProperties>
</file>