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U\EXCEL\Informatica\ANALISIS\Web\Contratacion\Autoestradas\2022\"/>
    </mc:Choice>
  </mc:AlternateContent>
  <xr:revisionPtr revIDLastSave="0" documentId="13_ncr:1_{DA94C7A8-03FC-43A0-8A0E-E9DF3F19492F}" xr6:coauthVersionLast="47" xr6:coauthVersionMax="47" xr10:uidLastSave="{00000000-0000-0000-0000-000000000000}"/>
  <bookViews>
    <workbookView xWindow="-110" yWindow="-110" windowWidth="19420" windowHeight="11020" tabRatio="723" activeTab="1" xr2:uid="{00000000-000D-0000-FFFF-FFFF00000000}"/>
  </bookViews>
  <sheets>
    <sheet name="ANEXO I Mediciones" sheetId="17" r:id="rId1"/>
    <sheet name="ANEXO II ModeloPresentOfertas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8" l="1"/>
  <c r="F92" i="17"/>
  <c r="H92" i="17" s="1"/>
  <c r="F93" i="17"/>
  <c r="H93" i="17" s="1"/>
  <c r="H94" i="17" s="1"/>
  <c r="F100" i="17"/>
  <c r="H100" i="17" s="1"/>
  <c r="H101" i="17" s="1"/>
  <c r="D47" i="18" l="1"/>
  <c r="F47" i="18" s="1"/>
  <c r="F49" i="18" s="1"/>
  <c r="H104" i="17"/>
  <c r="H65" i="17"/>
  <c r="H60" i="17"/>
  <c r="H59" i="17"/>
  <c r="H58" i="17"/>
  <c r="H57" i="17"/>
  <c r="H56" i="17"/>
  <c r="H16" i="17"/>
  <c r="H17" i="17"/>
  <c r="H15" i="17"/>
  <c r="H13" i="17"/>
  <c r="D54" i="18" l="1"/>
  <c r="F54" i="18" s="1"/>
  <c r="D55" i="18"/>
  <c r="F55" i="18" s="1"/>
  <c r="H66" i="17"/>
  <c r="D22" i="18" s="1"/>
  <c r="F22" i="18" s="1"/>
  <c r="H18" i="17"/>
  <c r="D9" i="18" s="1"/>
  <c r="H12" i="17"/>
  <c r="H11" i="17"/>
  <c r="H10" i="17"/>
  <c r="H9" i="17"/>
  <c r="F58" i="18" l="1"/>
  <c r="H14" i="17"/>
  <c r="D11" i="18" s="1"/>
  <c r="D35" i="18" s="1"/>
  <c r="F38" i="18" l="1"/>
  <c r="F37" i="18"/>
  <c r="F35" i="18"/>
  <c r="H79" i="17" l="1"/>
  <c r="H80" i="17"/>
  <c r="H81" i="17"/>
  <c r="H78" i="17"/>
  <c r="H76" i="17"/>
  <c r="H73" i="17" l="1"/>
  <c r="H74" i="17"/>
  <c r="H75" i="17"/>
  <c r="H77" i="17"/>
  <c r="H72" i="17"/>
  <c r="H34" i="17"/>
  <c r="H27" i="17"/>
  <c r="H28" i="17"/>
  <c r="H29" i="17"/>
  <c r="H30" i="17"/>
  <c r="H31" i="17"/>
  <c r="H26" i="17"/>
  <c r="H82" i="17" l="1"/>
  <c r="H46" i="17"/>
  <c r="H47" i="17"/>
  <c r="H35" i="17"/>
  <c r="H33" i="17"/>
  <c r="D26" i="18" l="1"/>
  <c r="F26" i="18" s="1"/>
  <c r="H55" i="17"/>
  <c r="H53" i="17"/>
  <c r="H50" i="17" l="1"/>
  <c r="H51" i="17"/>
  <c r="H52" i="17"/>
  <c r="H54" i="17"/>
  <c r="H49" i="17"/>
  <c r="H48" i="17"/>
  <c r="H45" i="17"/>
  <c r="H44" i="17"/>
  <c r="H43" i="17"/>
  <c r="H42" i="17"/>
  <c r="H61" i="17" l="1"/>
  <c r="D20" i="18" l="1"/>
  <c r="F20" i="18" s="1"/>
  <c r="F11" i="18"/>
  <c r="F9" i="18" l="1"/>
  <c r="G32" i="17"/>
  <c r="H32" i="17" s="1"/>
  <c r="H36" i="17" l="1"/>
  <c r="D16" i="18" l="1"/>
  <c r="H84" i="17"/>
  <c r="D34" i="18"/>
  <c r="F34" i="18" s="1"/>
  <c r="D36" i="18"/>
  <c r="F36" i="18" s="1"/>
  <c r="F16" i="18"/>
  <c r="F28" i="18" s="1"/>
  <c r="F40" i="18" l="1"/>
  <c r="F60" i="18" s="1"/>
  <c r="F62" i="18" s="1"/>
</calcChain>
</file>

<file path=xl/sharedStrings.xml><?xml version="1.0" encoding="utf-8"?>
<sst xmlns="http://schemas.openxmlformats.org/spreadsheetml/2006/main" count="323" uniqueCount="85">
  <si>
    <t>TRAMO</t>
  </si>
  <si>
    <t>SENTIDO</t>
  </si>
  <si>
    <t>8cm</t>
  </si>
  <si>
    <t>m2</t>
  </si>
  <si>
    <t>DECRECIENTE</t>
  </si>
  <si>
    <t>CRECIENTE</t>
  </si>
  <si>
    <t>ENLACE</t>
  </si>
  <si>
    <t>RAMAL</t>
  </si>
  <si>
    <t>MEZCLA BITUMINOSA EN CALIENTE</t>
  </si>
  <si>
    <t>PK ini</t>
  </si>
  <si>
    <t>PK fin</t>
  </si>
  <si>
    <t>SUPERFICIE (m2)</t>
  </si>
  <si>
    <t>LARGO (m)</t>
  </si>
  <si>
    <t>ANCHO (m)</t>
  </si>
  <si>
    <t>ESPESOR (cm)</t>
  </si>
  <si>
    <t>Saneos localizados 6cm</t>
  </si>
  <si>
    <t>Superficie (m2)</t>
  </si>
  <si>
    <t>Precio Unitario</t>
  </si>
  <si>
    <t>Importe</t>
  </si>
  <si>
    <t>TRATAMIENTO SUPERFICIAL</t>
  </si>
  <si>
    <t>M2</t>
  </si>
  <si>
    <t>M2 Marcas viales reflectantes emulsión al agua</t>
  </si>
  <si>
    <t>Ml</t>
  </si>
  <si>
    <t>M2 Marca Vial reflectante emulsión al agua. Dotación 0,75 kg/m2 pintura y 0,5 kg/m2 microesferas (símbolos y cebreados)</t>
  </si>
  <si>
    <t>Medición</t>
  </si>
  <si>
    <t>Refuerzos en ramales F6R6</t>
  </si>
  <si>
    <t>Fresado y reposición SMA-11</t>
  </si>
  <si>
    <t>8 cm</t>
  </si>
  <si>
    <t>Saneos localizados 8cm</t>
  </si>
  <si>
    <t>TRAMO CORUÑA SABÓN</t>
  </si>
  <si>
    <t>SANEOS TRAMO CORUÑA SABÓN</t>
  </si>
  <si>
    <t>SANEOS TRAMO SABON LARACHA</t>
  </si>
  <si>
    <t>MICROF 1c</t>
  </si>
  <si>
    <t>TRAMO SABÓN LARACHA</t>
  </si>
  <si>
    <t>AG-55</t>
  </si>
  <si>
    <t>TOTAL</t>
  </si>
  <si>
    <t>Ml Marca Vial reflectante emulsión al agua. Dotación 0,75 kg/m2 pintura y 0,5 kg/m2 microesferas (línea de borde en tronco de 20 cm de ancho).</t>
  </si>
  <si>
    <t>Ml Marca Vial reflectante emulsión al agua. Dotación 0,75 kg/m2 pintura y 0,5 kg/m2 microesferas (línea de eje en tronco de 10 cm de ancho).</t>
  </si>
  <si>
    <t>Superficie</t>
  </si>
  <si>
    <t>MicroF 1 capas</t>
  </si>
  <si>
    <t>6 cm</t>
  </si>
  <si>
    <t>SANEOS TRAMO LARACHA CARBALLO</t>
  </si>
  <si>
    <t>CORUÑA-SABÓN</t>
  </si>
  <si>
    <t>LARACHA-CARBALLO</t>
  </si>
  <si>
    <t>SABÓN-LARACHA</t>
  </si>
  <si>
    <r>
      <rPr>
        <sz val="12"/>
        <color theme="6" tint="-0.249977111117893"/>
        <rFont val="Book Antiqua"/>
        <family val="1"/>
      </rPr>
      <t>Ml</t>
    </r>
    <r>
      <rPr>
        <sz val="12"/>
        <color theme="1"/>
        <rFont val="Book Antiqua"/>
        <family val="1"/>
      </rPr>
      <t xml:space="preserve"> Marca Vial reflectante emulsión al agua. Dotación 0,75 kg/m2 pintura y 0,5 kg/m2 microesferas (línea de eje en tronco de 10 cm de ancho).</t>
    </r>
  </si>
  <si>
    <r>
      <rPr>
        <sz val="12"/>
        <color theme="6" tint="-0.249977111117893"/>
        <rFont val="Book Antiqua"/>
        <family val="1"/>
      </rPr>
      <t>Ml</t>
    </r>
    <r>
      <rPr>
        <sz val="12"/>
        <color theme="1"/>
        <rFont val="Book Antiqua"/>
        <family val="1"/>
      </rPr>
      <t xml:space="preserve"> Marca Vial reflectante emulsión al agua. Dotación 0,75 kg/m2 pintura y 0,5 kg/m2 microesferas (línea de borde en ramales de 15 cm de ancho).</t>
    </r>
  </si>
  <si>
    <r>
      <rPr>
        <sz val="12"/>
        <color theme="6" tint="-0.249977111117893"/>
        <rFont val="Book Antiqua"/>
        <family val="1"/>
      </rPr>
      <t>Ml</t>
    </r>
    <r>
      <rPr>
        <sz val="12"/>
        <color theme="1"/>
        <rFont val="Book Antiqua"/>
        <family val="1"/>
      </rPr>
      <t xml:space="preserve"> Marca Vial reflectante emulsión al agua. Dotación 0,75 kg/m2 pintura y 0,5 kg/m2 microesferas (línea de borde en tronco de 20 cm de ancho).</t>
    </r>
  </si>
  <si>
    <r>
      <rPr>
        <sz val="12"/>
        <color theme="6" tint="-0.249977111117893"/>
        <rFont val="Book Antiqua"/>
        <family val="1"/>
      </rPr>
      <t>Ml</t>
    </r>
    <r>
      <rPr>
        <sz val="12"/>
        <color theme="1"/>
        <rFont val="Book Antiqua"/>
        <family val="1"/>
      </rPr>
      <t xml:space="preserve"> Marca Vial reflectante emulsión al agua. Dotación 0,75 kg/m2 pintura y 0,5 kg/m2 microesferas (línea de tacos de 40 cm de ancho, «taqueado»).</t>
    </r>
  </si>
  <si>
    <t>SABÓN</t>
  </si>
  <si>
    <t>REC  Sabón-Carballo</t>
  </si>
  <si>
    <t>3 cm</t>
  </si>
  <si>
    <t>SMA11</t>
  </si>
  <si>
    <t>RED Sabón-Coruña</t>
  </si>
  <si>
    <t>RSC Coruña-Sabón</t>
  </si>
  <si>
    <t>RSD Carballo-Sabón</t>
  </si>
  <si>
    <t>CARBALLO E</t>
  </si>
  <si>
    <t>REC</t>
  </si>
  <si>
    <t>3vm</t>
  </si>
  <si>
    <t>CARBALLO N</t>
  </si>
  <si>
    <t>RSD</t>
  </si>
  <si>
    <t>PAIOSACO</t>
  </si>
  <si>
    <t>ACTUACIONES EN RAMALES DE LA AG-55</t>
  </si>
  <si>
    <t>ACTUACIONES EN DIFERENTES PUNTOS DEL TRONCO DE LA AG-55</t>
  </si>
  <si>
    <t>MEZCLA BITUMINOSA CALIENTE</t>
  </si>
  <si>
    <t>ANEXO I MEDICIONES</t>
  </si>
  <si>
    <t>MICROAGLOMERADO EN FRÍO</t>
  </si>
  <si>
    <t>ACTUACIONES EN DIFERENTES PUNTOS DE LA AG-55</t>
  </si>
  <si>
    <t>REPOSICIÓN DE MARCAS VIALES</t>
  </si>
  <si>
    <t>SUBTOTAL 1</t>
  </si>
  <si>
    <t>SUBTOTAL 2</t>
  </si>
  <si>
    <t>TRATAMIENTO SUPERFICIAL EN ZONAS DE LA AUTOPISTA AG-55</t>
  </si>
  <si>
    <t>SUBTOTAL 3</t>
  </si>
  <si>
    <t xml:space="preserve">REPOSICIÓN DE MARCAS VIALES HORIZONTALES </t>
  </si>
  <si>
    <t>TOTAL CON IVA</t>
  </si>
  <si>
    <t>SUBTOTAL 4</t>
  </si>
  <si>
    <r>
      <t xml:space="preserve">Aplicación de 1 capa de microaglomerado en frío, tipo MICROF 8 SUP C60BP4 MIC, con una dotación mínima de 11 kg/m2 con árido 0/8 </t>
    </r>
    <r>
      <rPr>
        <b/>
        <sz val="12"/>
        <color theme="1"/>
        <rFont val="Book Antiqua"/>
        <family val="1"/>
      </rPr>
      <t>procedente de la cantera de Portodemouros</t>
    </r>
    <r>
      <rPr>
        <sz val="12"/>
        <color theme="1"/>
        <rFont val="Book Antiqua"/>
        <family val="1"/>
      </rPr>
      <t>, emulsión asfáltica tipo C60BP4 MIC y fibra sintética con una longitud entre 6 y 12 mm y aditivos  (según formula de trabajo) , completamente terminado.  Se incluye en esta unidad de obra los trabajos de fresado del solape longitudinal en los casos en los sea necesario.</t>
    </r>
  </si>
  <si>
    <t>Fecha y sello/firma empresa:</t>
  </si>
  <si>
    <r>
      <t xml:space="preserve">Fresado de firme existente por medios mecánicos hasta una profundidad de 6 cm, incluso carga y transporte a vertedero autorizado. La posterior aplicación de riego de adherencia con C60B4ADH (0,5kg/m2 de dotación mínima) y finalmente el extendido de 6 cm de mezcla tipo AC16surf S incluyendo fabricación, transporte, extendido y compactación incluido betún B 50/70 con una dotación mínima de 4,5% en peso sobre la mezcla y relación filler-betún 1,0 y </t>
    </r>
    <r>
      <rPr>
        <b/>
        <sz val="12"/>
        <color theme="1"/>
        <rFont val="Book Antiqua"/>
        <family val="1"/>
      </rPr>
      <t>árido de Portodemouros</t>
    </r>
  </si>
  <si>
    <r>
      <t>Fresado de firme existente por medios mecánicos hasta una profundidad de 6 cm, incluso carga y transporte a vertedero autorizado. La posterior aplicación de riego de adherencia con C60B4ADH (0,5kg/m2 de dotación mínima) y finalmente el extendido de 6 cm de mezcla tipo AC16surf S incluyendo fabricación, transporte, extendido y compactación incluido betún B 50/70 con una dotación mínima de 4,5% en peso sobre la mezcla y relación filler-betún 1,0 y</t>
    </r>
    <r>
      <rPr>
        <b/>
        <sz val="12"/>
        <color theme="1"/>
        <rFont val="Book Antiqua"/>
        <family val="1"/>
      </rPr>
      <t xml:space="preserve"> árido de Portodemouros</t>
    </r>
  </si>
  <si>
    <r>
      <t xml:space="preserve">Fresado de firme existente por medios mecánicos hasta una profundidad de 3cm, incluso carga y transporte a vertedero autorizado, transporte, extendido y compactado mediante medios mecánicos de capa de un espesor medio de 3 cm de mezcla en caliente tipo SMA-11, con betún 50/70, fibras de celulosa y </t>
    </r>
    <r>
      <rPr>
        <b/>
        <sz val="12"/>
        <color theme="1"/>
        <rFont val="Book Antiqua"/>
        <family val="1"/>
      </rPr>
      <t>árido de Portodemouros</t>
    </r>
    <r>
      <rPr>
        <sz val="12"/>
        <color theme="1"/>
        <rFont val="Book Antiqua"/>
        <family val="1"/>
      </rPr>
      <t xml:space="preserve">. Incluye riego de adherencia con emulsión termoadherente modificada con dotación 0,7
kg/m2. </t>
    </r>
  </si>
  <si>
    <t>Fresado de firme existente por medios mecánicos hasta una profundidad de 8 cm, incluso carga y transporte a vertedero autorizado; posterior aplicación de riego de adherencia con C60B4ADH (0,5kg/m2 de dotación mínima) y finalmente el extendido de 8 cm de mezcla tipo AC16surf S incluyendo fabricación, transporte, extendido y compactación incluido betún B 50/70 con una dotación mínima de 4,5% en peso sobre la mezcla y relación filler-betún 1,0.</t>
  </si>
  <si>
    <t>Fresado de firme existente por medios mecánicos hasta una profundidad de 6 cm, incluso carga y transporte a vertedero autorizado; posterior aplicación de riego de adherencia con C60B4ADH (0,5kg/m2 de dotación mínima) y finalmente el extendido de 6 cm de mezcla tipo AC16surf S incluyendo fabricación, transporte, extendido y compactación incluido betún B 50/70 con una dotación mínima de 4,5% en peso sobre la mezcla y relación filler-betún 1,0.</t>
  </si>
  <si>
    <t>AC16 SURF S</t>
  </si>
  <si>
    <t>ANEXO II MODELO PRESENTACIÓN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</si>
</sst>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€"/>
    <numFmt numFmtId="165" formatCode="#,##0.00\ _€"/>
    <numFmt numFmtId="166" formatCode="00\+000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8"/>
      <name val="Calibri"/>
      <family val="2"/>
      <scheme val="minor"/>
    </font>
    <font>
      <b/>
      <sz val="12"/>
      <color theme="1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2"/>
      <name val="Book Antiqua"/>
      <family val="1"/>
    </font>
    <font>
      <sz val="12"/>
      <color theme="6" tint="-0.249977111117893"/>
      <name val="Book Antiqua"/>
      <family val="1"/>
    </font>
    <font>
      <b/>
      <sz val="18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sz val="12"/>
      <name val="Book Antiqua"/>
      <family val="1"/>
    </font>
    <font>
      <b/>
      <sz val="12"/>
      <color indexed="8"/>
      <name val="Book Antiqua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</cellStyleXfs>
  <cellXfs count="23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0" xfId="0" applyFont="1"/>
    <xf numFmtId="0" fontId="6" fillId="0" borderId="0" xfId="0" applyFont="1"/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0" xfId="0" applyNumberFormat="1" applyFont="1"/>
    <xf numFmtId="0" fontId="9" fillId="0" borderId="0" xfId="0" applyFont="1"/>
    <xf numFmtId="0" fontId="6" fillId="3" borderId="0" xfId="0" applyFont="1" applyFill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166" fontId="4" fillId="4" borderId="12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/>
    </xf>
    <xf numFmtId="166" fontId="4" fillId="4" borderId="1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4" fillId="4" borderId="13" xfId="0" applyNumberFormat="1" applyFont="1" applyFill="1" applyBorder="1" applyAlignment="1">
      <alignment horizontal="center" vertical="center" wrapText="1"/>
    </xf>
    <xf numFmtId="167" fontId="4" fillId="4" borderId="13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/>
    <xf numFmtId="0" fontId="4" fillId="4" borderId="13" xfId="0" applyFont="1" applyFill="1" applyBorder="1" applyAlignment="1">
      <alignment horizontal="center" vertical="center" wrapText="1"/>
    </xf>
    <xf numFmtId="166" fontId="4" fillId="4" borderId="1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9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3" xfId="0" applyFont="1" applyBorder="1"/>
    <xf numFmtId="166" fontId="7" fillId="0" borderId="1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6" xfId="0" applyFont="1" applyBorder="1"/>
    <xf numFmtId="166" fontId="7" fillId="0" borderId="14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7" fillId="0" borderId="8" xfId="0" applyFont="1" applyBorder="1"/>
    <xf numFmtId="166" fontId="7" fillId="0" borderId="2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67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/>
    <xf numFmtId="3" fontId="8" fillId="0" borderId="2" xfId="0" applyNumberFormat="1" applyFont="1" applyBorder="1" applyAlignment="1">
      <alignment horizontal="center" vertical="center"/>
    </xf>
    <xf numFmtId="0" fontId="7" fillId="0" borderId="0" xfId="0" applyFont="1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7" fillId="0" borderId="10" xfId="0" applyFont="1" applyBorder="1"/>
    <xf numFmtId="166" fontId="7" fillId="0" borderId="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7" fontId="7" fillId="0" borderId="1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4" fillId="4" borderId="0" xfId="0" applyFont="1" applyFill="1"/>
    <xf numFmtId="0" fontId="6" fillId="4" borderId="0" xfId="0" applyFont="1" applyFill="1"/>
    <xf numFmtId="0" fontId="14" fillId="4" borderId="0" xfId="0" applyFont="1" applyFill="1"/>
    <xf numFmtId="166" fontId="14" fillId="4" borderId="0" xfId="0" applyNumberFormat="1" applyFont="1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167" fontId="14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/>
    <xf numFmtId="0" fontId="6" fillId="0" borderId="0" xfId="0" applyFont="1" applyAlignment="1">
      <alignment horizontal="right"/>
    </xf>
    <xf numFmtId="4" fontId="9" fillId="5" borderId="0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/>
    </xf>
    <xf numFmtId="4" fontId="9" fillId="5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9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 wrapText="1"/>
    </xf>
    <xf numFmtId="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3" borderId="0" xfId="0" applyFont="1" applyFill="1"/>
    <xf numFmtId="0" fontId="17" fillId="0" borderId="10" xfId="0" applyFont="1" applyBorder="1" applyAlignment="1">
      <alignment vertical="center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6" fontId="4" fillId="4" borderId="13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4" borderId="0" xfId="0" applyFont="1" applyFill="1"/>
    <xf numFmtId="166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4" fontId="9" fillId="0" borderId="1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left"/>
    </xf>
    <xf numFmtId="0" fontId="17" fillId="5" borderId="12" xfId="0" applyFont="1" applyFill="1" applyBorder="1" applyAlignment="1">
      <alignment horizontal="left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 2" xfId="3" xr:uid="{9FFB4739-FD57-45DD-B176-82187C2CB886}"/>
    <cellStyle name="Normal 3" xfId="4" xr:uid="{2FEEE0F9-5B29-46F2-9EFA-48909DF8A58D}"/>
    <cellStyle name="Porcentaj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C74B-9B0B-4821-929D-7E335EA1DEE2}">
  <sheetPr>
    <pageSetUpPr fitToPage="1"/>
  </sheetPr>
  <dimension ref="A2:K113"/>
  <sheetViews>
    <sheetView showGridLines="0" zoomScale="60" zoomScaleNormal="60" workbookViewId="0">
      <selection activeCell="C1" sqref="C1"/>
    </sheetView>
  </sheetViews>
  <sheetFormatPr baseColWidth="10" defaultColWidth="11.54296875" defaultRowHeight="14.5" x14ac:dyDescent="0.35"/>
  <cols>
    <col min="1" max="1" width="13.1796875" style="1" customWidth="1"/>
    <col min="2" max="2" width="35.81640625" style="11" bestFit="1" customWidth="1"/>
    <col min="3" max="3" width="32" style="1" customWidth="1"/>
    <col min="4" max="5" width="30.7265625" style="51" customWidth="1"/>
    <col min="6" max="6" width="14.26953125" style="40" customWidth="1"/>
    <col min="7" max="7" width="16.81640625" style="68" bestFit="1" customWidth="1"/>
    <col min="8" max="8" width="24" style="40" bestFit="1" customWidth="1"/>
    <col min="9" max="9" width="15.54296875" style="22" customWidth="1"/>
    <col min="10" max="10" width="38.7265625" style="22" customWidth="1"/>
    <col min="11" max="16384" width="11.54296875" style="1"/>
  </cols>
  <sheetData>
    <row r="2" spans="1:10" ht="23" x14ac:dyDescent="0.5">
      <c r="A2" s="136" t="s">
        <v>65</v>
      </c>
      <c r="B2" s="136"/>
      <c r="C2" s="136"/>
      <c r="D2" s="137"/>
      <c r="E2" s="137"/>
      <c r="F2" s="138"/>
      <c r="G2" s="139"/>
      <c r="H2" s="138"/>
      <c r="I2" s="140"/>
      <c r="J2" s="140"/>
    </row>
    <row r="4" spans="1:10" x14ac:dyDescent="0.35">
      <c r="A4" s="134" t="s">
        <v>64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s="142" customFormat="1" x14ac:dyDescent="0.35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x14ac:dyDescent="0.35">
      <c r="A6" s="11" t="s">
        <v>62</v>
      </c>
      <c r="B6" s="76"/>
    </row>
    <row r="8" spans="1:10" ht="28.15" customHeight="1" x14ac:dyDescent="0.35">
      <c r="C8" s="77" t="s">
        <v>0</v>
      </c>
      <c r="D8" s="78" t="s">
        <v>6</v>
      </c>
      <c r="E8" s="28" t="s">
        <v>7</v>
      </c>
      <c r="F8" s="70" t="s">
        <v>12</v>
      </c>
      <c r="G8" s="71" t="s">
        <v>13</v>
      </c>
      <c r="H8" s="70" t="s">
        <v>11</v>
      </c>
      <c r="I8" s="72" t="s">
        <v>14</v>
      </c>
      <c r="J8" s="73" t="s">
        <v>8</v>
      </c>
    </row>
    <row r="9" spans="1:10" ht="16.5" customHeight="1" x14ac:dyDescent="0.35">
      <c r="B9" s="202" t="s">
        <v>34</v>
      </c>
      <c r="C9" s="4" t="s">
        <v>42</v>
      </c>
      <c r="D9" s="45" t="s">
        <v>49</v>
      </c>
      <c r="E9" s="79" t="s">
        <v>50</v>
      </c>
      <c r="F9" s="38">
        <v>490</v>
      </c>
      <c r="G9" s="60">
        <v>7.5</v>
      </c>
      <c r="H9" s="38">
        <f>+G9*F9</f>
        <v>3675</v>
      </c>
      <c r="I9" s="24" t="s">
        <v>51</v>
      </c>
      <c r="J9" s="24" t="s">
        <v>52</v>
      </c>
    </row>
    <row r="10" spans="1:10" ht="16.5" customHeight="1" x14ac:dyDescent="0.35">
      <c r="B10" s="203"/>
      <c r="C10" s="5" t="s">
        <v>42</v>
      </c>
      <c r="D10" s="49" t="s">
        <v>49</v>
      </c>
      <c r="E10" s="80" t="s">
        <v>53</v>
      </c>
      <c r="F10" s="35">
        <v>245</v>
      </c>
      <c r="G10" s="63">
        <v>7.5</v>
      </c>
      <c r="H10" s="35">
        <f>+G10*F10</f>
        <v>1837.5</v>
      </c>
      <c r="I10" s="26" t="s">
        <v>51</v>
      </c>
      <c r="J10" s="26" t="s">
        <v>52</v>
      </c>
    </row>
    <row r="11" spans="1:10" ht="16.5" customHeight="1" x14ac:dyDescent="0.35">
      <c r="B11" s="203"/>
      <c r="C11" s="5" t="s">
        <v>42</v>
      </c>
      <c r="D11" s="49" t="s">
        <v>49</v>
      </c>
      <c r="E11" s="80" t="s">
        <v>54</v>
      </c>
      <c r="F11" s="35">
        <v>355</v>
      </c>
      <c r="G11" s="63">
        <v>7.5</v>
      </c>
      <c r="H11" s="35">
        <f>+G11*F11</f>
        <v>2662.5</v>
      </c>
      <c r="I11" s="26" t="s">
        <v>51</v>
      </c>
      <c r="J11" s="26" t="s">
        <v>52</v>
      </c>
    </row>
    <row r="12" spans="1:10" ht="16.5" customHeight="1" x14ac:dyDescent="0.35">
      <c r="B12" s="203"/>
      <c r="C12" s="5" t="s">
        <v>42</v>
      </c>
      <c r="D12" s="49" t="s">
        <v>49</v>
      </c>
      <c r="E12" s="80" t="s">
        <v>55</v>
      </c>
      <c r="F12" s="35">
        <v>245</v>
      </c>
      <c r="G12" s="63">
        <v>7.5</v>
      </c>
      <c r="H12" s="35">
        <f>+G12*F12</f>
        <v>1837.5</v>
      </c>
      <c r="I12" s="26" t="s">
        <v>51</v>
      </c>
      <c r="J12" s="26" t="s">
        <v>52</v>
      </c>
    </row>
    <row r="13" spans="1:10" ht="16.5" customHeight="1" x14ac:dyDescent="0.35">
      <c r="B13" s="203"/>
      <c r="C13" s="7" t="s">
        <v>43</v>
      </c>
      <c r="D13" s="47" t="s">
        <v>56</v>
      </c>
      <c r="E13" s="81" t="s">
        <v>57</v>
      </c>
      <c r="F13" s="36">
        <v>326</v>
      </c>
      <c r="G13" s="64">
        <v>6.5</v>
      </c>
      <c r="H13" s="36">
        <f>+G13*F13</f>
        <v>2119</v>
      </c>
      <c r="I13" s="25" t="s">
        <v>58</v>
      </c>
      <c r="J13" s="25" t="s">
        <v>52</v>
      </c>
    </row>
    <row r="14" spans="1:10" ht="16.5" customHeight="1" x14ac:dyDescent="0.35">
      <c r="B14" s="203"/>
      <c r="C14" s="5"/>
      <c r="D14" s="50"/>
      <c r="E14" s="46"/>
      <c r="F14" s="42"/>
      <c r="G14" s="83"/>
      <c r="H14" s="37">
        <f>+SUM(H9:H13)</f>
        <v>12131.5</v>
      </c>
      <c r="I14" s="82"/>
      <c r="J14" s="23"/>
    </row>
    <row r="15" spans="1:10" ht="16.5" customHeight="1" x14ac:dyDescent="0.35">
      <c r="B15" s="203"/>
      <c r="C15" s="9" t="s">
        <v>44</v>
      </c>
      <c r="D15" s="45" t="s">
        <v>61</v>
      </c>
      <c r="E15" s="52" t="s">
        <v>60</v>
      </c>
      <c r="F15" s="38">
        <v>80</v>
      </c>
      <c r="G15" s="60">
        <v>7.5</v>
      </c>
      <c r="H15" s="38">
        <f>+G15*F15</f>
        <v>600</v>
      </c>
      <c r="I15" s="24" t="s">
        <v>40</v>
      </c>
      <c r="J15" s="18" t="s">
        <v>83</v>
      </c>
    </row>
    <row r="16" spans="1:10" ht="16.5" customHeight="1" x14ac:dyDescent="0.35">
      <c r="B16" s="203"/>
      <c r="C16" s="10" t="s">
        <v>43</v>
      </c>
      <c r="D16" s="49" t="s">
        <v>59</v>
      </c>
      <c r="E16" s="54" t="s">
        <v>57</v>
      </c>
      <c r="F16" s="35">
        <v>315</v>
      </c>
      <c r="G16" s="63">
        <v>7.5</v>
      </c>
      <c r="H16" s="35">
        <f t="shared" ref="H16:H17" si="0">+G16*F16</f>
        <v>2362.5</v>
      </c>
      <c r="I16" s="26" t="s">
        <v>40</v>
      </c>
      <c r="J16" s="19" t="s">
        <v>83</v>
      </c>
    </row>
    <row r="17" spans="1:10" ht="16.5" customHeight="1" x14ac:dyDescent="0.35">
      <c r="B17" s="203"/>
      <c r="C17" s="10" t="s">
        <v>43</v>
      </c>
      <c r="D17" s="49" t="s">
        <v>59</v>
      </c>
      <c r="E17" s="54" t="s">
        <v>60</v>
      </c>
      <c r="F17" s="35">
        <v>145</v>
      </c>
      <c r="G17" s="63">
        <v>7.5</v>
      </c>
      <c r="H17" s="35">
        <f t="shared" si="0"/>
        <v>1087.5</v>
      </c>
      <c r="I17" s="26" t="s">
        <v>40</v>
      </c>
      <c r="J17" s="19" t="s">
        <v>83</v>
      </c>
    </row>
    <row r="18" spans="1:10" ht="16.5" customHeight="1" x14ac:dyDescent="0.35">
      <c r="B18" s="204"/>
      <c r="C18" s="8"/>
      <c r="D18" s="53"/>
      <c r="E18" s="53"/>
      <c r="F18" s="61"/>
      <c r="G18" s="62"/>
      <c r="H18" s="41">
        <f>+H15+H16+H17</f>
        <v>4050</v>
      </c>
      <c r="I18" s="132"/>
      <c r="J18" s="133"/>
    </row>
    <row r="19" spans="1:10" x14ac:dyDescent="0.35">
      <c r="H19" s="39"/>
    </row>
    <row r="20" spans="1:10" x14ac:dyDescent="0.35">
      <c r="H20" s="39"/>
    </row>
    <row r="21" spans="1:10" x14ac:dyDescent="0.35">
      <c r="A21" s="11" t="s">
        <v>63</v>
      </c>
    </row>
    <row r="23" spans="1:10" x14ac:dyDescent="0.35">
      <c r="B23" s="84"/>
      <c r="C23" s="11" t="s">
        <v>30</v>
      </c>
    </row>
    <row r="25" spans="1:10" x14ac:dyDescent="0.35">
      <c r="C25" s="58" t="s">
        <v>1</v>
      </c>
      <c r="D25" s="29" t="s">
        <v>9</v>
      </c>
      <c r="E25" s="30" t="s">
        <v>10</v>
      </c>
      <c r="F25" s="31" t="s">
        <v>12</v>
      </c>
      <c r="G25" s="27" t="s">
        <v>13</v>
      </c>
      <c r="H25" s="31" t="s">
        <v>11</v>
      </c>
      <c r="I25" s="13" t="s">
        <v>14</v>
      </c>
      <c r="J25" s="59" t="s">
        <v>8</v>
      </c>
    </row>
    <row r="26" spans="1:10" x14ac:dyDescent="0.35">
      <c r="B26" s="208" t="s">
        <v>34</v>
      </c>
      <c r="C26" s="4" t="s">
        <v>5</v>
      </c>
      <c r="D26" s="45">
        <v>6800</v>
      </c>
      <c r="E26" s="46"/>
      <c r="F26" s="38">
        <v>50</v>
      </c>
      <c r="G26" s="66">
        <v>3.8</v>
      </c>
      <c r="H26" s="38">
        <f>+G26*F26</f>
        <v>190</v>
      </c>
      <c r="I26" s="20" t="s">
        <v>2</v>
      </c>
      <c r="J26" s="24" t="s">
        <v>83</v>
      </c>
    </row>
    <row r="27" spans="1:10" x14ac:dyDescent="0.35">
      <c r="B27" s="209"/>
      <c r="C27" s="5" t="s">
        <v>5</v>
      </c>
      <c r="D27" s="49">
        <v>6980</v>
      </c>
      <c r="E27" s="50"/>
      <c r="F27" s="35">
        <v>60</v>
      </c>
      <c r="G27" s="65">
        <v>3.8</v>
      </c>
      <c r="H27" s="35">
        <f t="shared" ref="H27:H32" si="1">+G27*F27</f>
        <v>228</v>
      </c>
      <c r="I27" s="21" t="s">
        <v>2</v>
      </c>
      <c r="J27" s="26" t="s">
        <v>83</v>
      </c>
    </row>
    <row r="28" spans="1:10" x14ac:dyDescent="0.35">
      <c r="B28" s="209"/>
      <c r="C28" s="5" t="s">
        <v>5</v>
      </c>
      <c r="D28" s="49">
        <v>7100</v>
      </c>
      <c r="E28" s="50"/>
      <c r="F28" s="35">
        <v>75</v>
      </c>
      <c r="G28" s="65">
        <v>3.8</v>
      </c>
      <c r="H28" s="35">
        <f t="shared" si="1"/>
        <v>285</v>
      </c>
      <c r="I28" s="21" t="s">
        <v>2</v>
      </c>
      <c r="J28" s="26" t="s">
        <v>83</v>
      </c>
    </row>
    <row r="29" spans="1:10" x14ac:dyDescent="0.35">
      <c r="B29" s="209"/>
      <c r="C29" s="5" t="s">
        <v>5</v>
      </c>
      <c r="D29" s="49">
        <v>7200</v>
      </c>
      <c r="E29" s="50"/>
      <c r="F29" s="35">
        <v>150</v>
      </c>
      <c r="G29" s="65">
        <v>3.8</v>
      </c>
      <c r="H29" s="35">
        <f t="shared" si="1"/>
        <v>570</v>
      </c>
      <c r="I29" s="21" t="s">
        <v>2</v>
      </c>
      <c r="J29" s="26" t="s">
        <v>83</v>
      </c>
    </row>
    <row r="30" spans="1:10" x14ac:dyDescent="0.35">
      <c r="B30" s="209"/>
      <c r="C30" s="5" t="s">
        <v>5</v>
      </c>
      <c r="D30" s="49">
        <v>7400</v>
      </c>
      <c r="E30" s="50"/>
      <c r="F30" s="35">
        <v>35</v>
      </c>
      <c r="G30" s="65">
        <v>4.5</v>
      </c>
      <c r="H30" s="35">
        <f t="shared" si="1"/>
        <v>157.5</v>
      </c>
      <c r="I30" s="21" t="s">
        <v>2</v>
      </c>
      <c r="J30" s="26" t="s">
        <v>83</v>
      </c>
    </row>
    <row r="31" spans="1:10" x14ac:dyDescent="0.35">
      <c r="B31" s="209"/>
      <c r="C31" s="5" t="s">
        <v>5</v>
      </c>
      <c r="D31" s="49">
        <v>7550</v>
      </c>
      <c r="E31" s="50"/>
      <c r="F31" s="35">
        <v>25</v>
      </c>
      <c r="G31" s="65">
        <v>3.8</v>
      </c>
      <c r="H31" s="35">
        <f t="shared" si="1"/>
        <v>95</v>
      </c>
      <c r="I31" s="21" t="s">
        <v>2</v>
      </c>
      <c r="J31" s="26" t="s">
        <v>83</v>
      </c>
    </row>
    <row r="32" spans="1:10" x14ac:dyDescent="0.35">
      <c r="B32" s="209"/>
      <c r="C32" s="7" t="s">
        <v>5</v>
      </c>
      <c r="D32" s="47">
        <v>8100</v>
      </c>
      <c r="E32" s="48"/>
      <c r="F32" s="36">
        <v>10</v>
      </c>
      <c r="G32" s="67">
        <f>3.5+0.1+0.2</f>
        <v>3.8000000000000003</v>
      </c>
      <c r="H32" s="36">
        <f t="shared" si="1"/>
        <v>38</v>
      </c>
      <c r="I32" s="44" t="s">
        <v>2</v>
      </c>
      <c r="J32" s="25" t="s">
        <v>83</v>
      </c>
    </row>
    <row r="33" spans="2:11" x14ac:dyDescent="0.35">
      <c r="B33" s="209"/>
      <c r="C33" s="6" t="s">
        <v>4</v>
      </c>
      <c r="D33" s="49">
        <v>7400</v>
      </c>
      <c r="E33" s="50"/>
      <c r="F33" s="35">
        <v>100</v>
      </c>
      <c r="G33" s="65">
        <v>2</v>
      </c>
      <c r="H33" s="35">
        <f>+G33*F33</f>
        <v>200</v>
      </c>
      <c r="I33" s="21" t="s">
        <v>2</v>
      </c>
      <c r="J33" s="26" t="s">
        <v>83</v>
      </c>
    </row>
    <row r="34" spans="2:11" x14ac:dyDescent="0.35">
      <c r="B34" s="209"/>
      <c r="C34" s="6" t="s">
        <v>4</v>
      </c>
      <c r="D34" s="49">
        <v>4900</v>
      </c>
      <c r="E34" s="50"/>
      <c r="F34" s="35">
        <v>50</v>
      </c>
      <c r="G34" s="65">
        <v>4</v>
      </c>
      <c r="H34" s="35">
        <f>+G34*F34</f>
        <v>200</v>
      </c>
      <c r="I34" s="21" t="s">
        <v>2</v>
      </c>
      <c r="J34" s="26" t="s">
        <v>83</v>
      </c>
    </row>
    <row r="35" spans="2:11" x14ac:dyDescent="0.35">
      <c r="B35" s="209"/>
      <c r="C35" s="6" t="s">
        <v>4</v>
      </c>
      <c r="D35" s="49">
        <v>4800</v>
      </c>
      <c r="E35" s="50"/>
      <c r="F35" s="35">
        <v>20</v>
      </c>
      <c r="G35" s="65">
        <v>3.8</v>
      </c>
      <c r="H35" s="35">
        <f>+G35*F35</f>
        <v>76</v>
      </c>
      <c r="I35" s="21" t="s">
        <v>2</v>
      </c>
      <c r="J35" s="26" t="s">
        <v>83</v>
      </c>
    </row>
    <row r="36" spans="2:11" x14ac:dyDescent="0.35">
      <c r="B36" s="210"/>
      <c r="C36" s="205"/>
      <c r="D36" s="205"/>
      <c r="E36" s="205"/>
      <c r="F36" s="205"/>
      <c r="G36" s="206"/>
      <c r="H36" s="34">
        <f>+SUM(H26:H35)</f>
        <v>2039.5</v>
      </c>
      <c r="I36" s="196"/>
      <c r="J36" s="197"/>
    </row>
    <row r="37" spans="2:11" x14ac:dyDescent="0.35">
      <c r="B37" s="33"/>
      <c r="C37" s="6"/>
      <c r="D37" s="50"/>
      <c r="E37" s="50"/>
      <c r="F37" s="43"/>
      <c r="G37" s="43"/>
      <c r="H37" s="42"/>
      <c r="I37" s="43"/>
      <c r="J37" s="69"/>
    </row>
    <row r="39" spans="2:11" x14ac:dyDescent="0.35">
      <c r="B39" s="76"/>
      <c r="C39" s="11" t="s">
        <v>31</v>
      </c>
    </row>
    <row r="41" spans="2:11" x14ac:dyDescent="0.35">
      <c r="C41" s="58" t="s">
        <v>1</v>
      </c>
      <c r="D41" s="29" t="s">
        <v>9</v>
      </c>
      <c r="E41" s="30" t="s">
        <v>10</v>
      </c>
      <c r="F41" s="31" t="s">
        <v>12</v>
      </c>
      <c r="G41" s="27" t="s">
        <v>13</v>
      </c>
      <c r="H41" s="31" t="s">
        <v>11</v>
      </c>
      <c r="I41" s="13" t="s">
        <v>14</v>
      </c>
      <c r="J41" s="59" t="s">
        <v>8</v>
      </c>
    </row>
    <row r="42" spans="2:11" x14ac:dyDescent="0.35">
      <c r="B42" s="207" t="s">
        <v>34</v>
      </c>
      <c r="C42" s="96" t="s">
        <v>5</v>
      </c>
      <c r="D42" s="97">
        <v>8300</v>
      </c>
      <c r="E42" s="98"/>
      <c r="F42" s="99">
        <v>20</v>
      </c>
      <c r="G42" s="100">
        <v>3.8</v>
      </c>
      <c r="H42" s="99">
        <f>+G42*F42</f>
        <v>76</v>
      </c>
      <c r="I42" s="101" t="s">
        <v>27</v>
      </c>
      <c r="J42" s="102" t="s">
        <v>83</v>
      </c>
    </row>
    <row r="43" spans="2:11" x14ac:dyDescent="0.35">
      <c r="B43" s="207"/>
      <c r="C43" s="103" t="s">
        <v>5</v>
      </c>
      <c r="D43" s="104">
        <v>8400</v>
      </c>
      <c r="E43" s="105"/>
      <c r="F43" s="106">
        <v>20</v>
      </c>
      <c r="G43" s="107">
        <v>3.8</v>
      </c>
      <c r="H43" s="106">
        <f>+G43*F43</f>
        <v>76</v>
      </c>
      <c r="I43" s="108" t="s">
        <v>27</v>
      </c>
      <c r="J43" s="109" t="s">
        <v>83</v>
      </c>
    </row>
    <row r="44" spans="2:11" x14ac:dyDescent="0.35">
      <c r="B44" s="207"/>
      <c r="C44" s="103" t="s">
        <v>5</v>
      </c>
      <c r="D44" s="104">
        <v>11800</v>
      </c>
      <c r="E44" s="105"/>
      <c r="F44" s="106">
        <v>40</v>
      </c>
      <c r="G44" s="107">
        <v>3.8</v>
      </c>
      <c r="H44" s="106">
        <f>+G44*F44</f>
        <v>152</v>
      </c>
      <c r="I44" s="108" t="s">
        <v>27</v>
      </c>
      <c r="J44" s="109" t="s">
        <v>83</v>
      </c>
    </row>
    <row r="45" spans="2:11" x14ac:dyDescent="0.35">
      <c r="B45" s="207"/>
      <c r="C45" s="103" t="s">
        <v>5</v>
      </c>
      <c r="D45" s="104">
        <v>13600</v>
      </c>
      <c r="E45" s="105"/>
      <c r="F45" s="106">
        <v>75</v>
      </c>
      <c r="G45" s="107">
        <v>3.8</v>
      </c>
      <c r="H45" s="106">
        <f>+G45*F45</f>
        <v>285</v>
      </c>
      <c r="I45" s="108" t="s">
        <v>27</v>
      </c>
      <c r="J45" s="109" t="s">
        <v>83</v>
      </c>
    </row>
    <row r="46" spans="2:11" x14ac:dyDescent="0.35">
      <c r="B46" s="207"/>
      <c r="C46" s="103" t="s">
        <v>5</v>
      </c>
      <c r="D46" s="104">
        <v>13900</v>
      </c>
      <c r="E46" s="105"/>
      <c r="F46" s="106">
        <v>25</v>
      </c>
      <c r="G46" s="107">
        <v>3.8</v>
      </c>
      <c r="H46" s="106">
        <f t="shared" ref="H46:H47" si="2">+G46*F46</f>
        <v>95</v>
      </c>
      <c r="I46" s="108" t="s">
        <v>27</v>
      </c>
      <c r="J46" s="109" t="s">
        <v>83</v>
      </c>
      <c r="K46" s="3"/>
    </row>
    <row r="47" spans="2:11" x14ac:dyDescent="0.35">
      <c r="B47" s="207"/>
      <c r="C47" s="103" t="s">
        <v>5</v>
      </c>
      <c r="D47" s="104">
        <v>14200</v>
      </c>
      <c r="E47" s="105"/>
      <c r="F47" s="106">
        <v>35</v>
      </c>
      <c r="G47" s="107">
        <v>3.8</v>
      </c>
      <c r="H47" s="106">
        <f t="shared" si="2"/>
        <v>133</v>
      </c>
      <c r="I47" s="108" t="s">
        <v>27</v>
      </c>
      <c r="J47" s="109" t="s">
        <v>83</v>
      </c>
    </row>
    <row r="48" spans="2:11" x14ac:dyDescent="0.35">
      <c r="B48" s="207"/>
      <c r="C48" s="103" t="s">
        <v>5</v>
      </c>
      <c r="D48" s="104">
        <v>16600</v>
      </c>
      <c r="E48" s="105"/>
      <c r="F48" s="106">
        <v>10</v>
      </c>
      <c r="G48" s="107">
        <v>3.8</v>
      </c>
      <c r="H48" s="106">
        <f>+G48*F48</f>
        <v>38</v>
      </c>
      <c r="I48" s="108" t="s">
        <v>27</v>
      </c>
      <c r="J48" s="109" t="s">
        <v>83</v>
      </c>
    </row>
    <row r="49" spans="2:10" x14ac:dyDescent="0.35">
      <c r="B49" s="207"/>
      <c r="C49" s="103" t="s">
        <v>5</v>
      </c>
      <c r="D49" s="104">
        <v>17050</v>
      </c>
      <c r="E49" s="105"/>
      <c r="F49" s="106">
        <v>100</v>
      </c>
      <c r="G49" s="107">
        <v>3.8</v>
      </c>
      <c r="H49" s="106">
        <f>+G49*F49</f>
        <v>380</v>
      </c>
      <c r="I49" s="108" t="s">
        <v>27</v>
      </c>
      <c r="J49" s="109" t="s">
        <v>83</v>
      </c>
    </row>
    <row r="50" spans="2:10" x14ac:dyDescent="0.35">
      <c r="B50" s="207"/>
      <c r="C50" s="103" t="s">
        <v>5</v>
      </c>
      <c r="D50" s="104">
        <v>17250</v>
      </c>
      <c r="E50" s="105"/>
      <c r="F50" s="106">
        <v>10</v>
      </c>
      <c r="G50" s="107">
        <v>4.5</v>
      </c>
      <c r="H50" s="106">
        <f t="shared" ref="H50:H60" si="3">+G50*F50</f>
        <v>45</v>
      </c>
      <c r="I50" s="108" t="s">
        <v>27</v>
      </c>
      <c r="J50" s="109" t="s">
        <v>83</v>
      </c>
    </row>
    <row r="51" spans="2:10" x14ac:dyDescent="0.35">
      <c r="B51" s="207"/>
      <c r="C51" s="103" t="s">
        <v>5</v>
      </c>
      <c r="D51" s="104">
        <v>17400</v>
      </c>
      <c r="E51" s="105"/>
      <c r="F51" s="106">
        <v>100</v>
      </c>
      <c r="G51" s="107">
        <v>3.8</v>
      </c>
      <c r="H51" s="106">
        <f t="shared" si="3"/>
        <v>380</v>
      </c>
      <c r="I51" s="108" t="s">
        <v>27</v>
      </c>
      <c r="J51" s="109" t="s">
        <v>83</v>
      </c>
    </row>
    <row r="52" spans="2:10" x14ac:dyDescent="0.35">
      <c r="B52" s="207"/>
      <c r="C52" s="110" t="s">
        <v>5</v>
      </c>
      <c r="D52" s="111">
        <v>17550</v>
      </c>
      <c r="E52" s="112"/>
      <c r="F52" s="113">
        <v>60</v>
      </c>
      <c r="G52" s="114">
        <v>3.8</v>
      </c>
      <c r="H52" s="113">
        <f t="shared" si="3"/>
        <v>228</v>
      </c>
      <c r="I52" s="115" t="s">
        <v>27</v>
      </c>
      <c r="J52" s="116" t="s">
        <v>83</v>
      </c>
    </row>
    <row r="53" spans="2:10" x14ac:dyDescent="0.35">
      <c r="B53" s="207"/>
      <c r="C53" s="118" t="s">
        <v>4</v>
      </c>
      <c r="D53" s="104">
        <v>13900</v>
      </c>
      <c r="E53" s="105"/>
      <c r="F53" s="106">
        <v>60</v>
      </c>
      <c r="G53" s="117">
        <v>3.8</v>
      </c>
      <c r="H53" s="106">
        <f t="shared" si="3"/>
        <v>228</v>
      </c>
      <c r="I53" s="108" t="s">
        <v>27</v>
      </c>
      <c r="J53" s="109" t="s">
        <v>83</v>
      </c>
    </row>
    <row r="54" spans="2:10" x14ac:dyDescent="0.35">
      <c r="B54" s="207"/>
      <c r="C54" s="118" t="s">
        <v>4</v>
      </c>
      <c r="D54" s="104">
        <v>13450</v>
      </c>
      <c r="E54" s="105"/>
      <c r="F54" s="106">
        <v>50</v>
      </c>
      <c r="G54" s="117">
        <v>3.8</v>
      </c>
      <c r="H54" s="106">
        <f t="shared" si="3"/>
        <v>190</v>
      </c>
      <c r="I54" s="108" t="s">
        <v>27</v>
      </c>
      <c r="J54" s="109" t="s">
        <v>83</v>
      </c>
    </row>
    <row r="55" spans="2:10" x14ac:dyDescent="0.35">
      <c r="B55" s="207"/>
      <c r="C55" s="118" t="s">
        <v>4</v>
      </c>
      <c r="D55" s="104">
        <v>13350</v>
      </c>
      <c r="E55" s="105"/>
      <c r="F55" s="106">
        <v>50</v>
      </c>
      <c r="G55" s="117">
        <v>3.8</v>
      </c>
      <c r="H55" s="106">
        <f t="shared" si="3"/>
        <v>190</v>
      </c>
      <c r="I55" s="108" t="s">
        <v>27</v>
      </c>
      <c r="J55" s="109" t="s">
        <v>83</v>
      </c>
    </row>
    <row r="56" spans="2:10" x14ac:dyDescent="0.35">
      <c r="B56" s="207"/>
      <c r="C56" s="118"/>
      <c r="D56" s="104">
        <v>13100</v>
      </c>
      <c r="E56" s="105"/>
      <c r="F56" s="106">
        <v>50</v>
      </c>
      <c r="G56" s="117">
        <v>3.8</v>
      </c>
      <c r="H56" s="106">
        <f t="shared" si="3"/>
        <v>190</v>
      </c>
      <c r="I56" s="108" t="s">
        <v>27</v>
      </c>
      <c r="J56" s="109" t="s">
        <v>83</v>
      </c>
    </row>
    <row r="57" spans="2:10" x14ac:dyDescent="0.35">
      <c r="B57" s="207"/>
      <c r="C57" s="118"/>
      <c r="D57" s="104">
        <v>13000</v>
      </c>
      <c r="E57" s="105"/>
      <c r="F57" s="106">
        <v>50</v>
      </c>
      <c r="G57" s="117">
        <v>3.8</v>
      </c>
      <c r="H57" s="106">
        <f t="shared" si="3"/>
        <v>190</v>
      </c>
      <c r="I57" s="108" t="s">
        <v>27</v>
      </c>
      <c r="J57" s="109" t="s">
        <v>83</v>
      </c>
    </row>
    <row r="58" spans="2:10" x14ac:dyDescent="0.35">
      <c r="B58" s="207"/>
      <c r="C58" s="118"/>
      <c r="D58" s="104">
        <v>12900</v>
      </c>
      <c r="E58" s="105"/>
      <c r="F58" s="106">
        <v>50</v>
      </c>
      <c r="G58" s="117">
        <v>3.8</v>
      </c>
      <c r="H58" s="106">
        <f t="shared" si="3"/>
        <v>190</v>
      </c>
      <c r="I58" s="108" t="s">
        <v>27</v>
      </c>
      <c r="J58" s="109" t="s">
        <v>83</v>
      </c>
    </row>
    <row r="59" spans="2:10" x14ac:dyDescent="0.35">
      <c r="B59" s="207"/>
      <c r="C59" s="118"/>
      <c r="D59" s="104">
        <v>12600</v>
      </c>
      <c r="E59" s="105"/>
      <c r="F59" s="106">
        <v>80</v>
      </c>
      <c r="G59" s="117">
        <v>4.5</v>
      </c>
      <c r="H59" s="106">
        <f t="shared" si="3"/>
        <v>360</v>
      </c>
      <c r="I59" s="108" t="s">
        <v>27</v>
      </c>
      <c r="J59" s="109" t="s">
        <v>83</v>
      </c>
    </row>
    <row r="60" spans="2:10" x14ac:dyDescent="0.35">
      <c r="B60" s="207"/>
      <c r="C60" s="118"/>
      <c r="D60" s="104">
        <v>9800</v>
      </c>
      <c r="E60" s="105"/>
      <c r="F60" s="106">
        <v>40</v>
      </c>
      <c r="G60" s="117">
        <v>3.8</v>
      </c>
      <c r="H60" s="106">
        <f t="shared" si="3"/>
        <v>152</v>
      </c>
      <c r="I60" s="108" t="s">
        <v>27</v>
      </c>
      <c r="J60" s="109" t="s">
        <v>83</v>
      </c>
    </row>
    <row r="61" spans="2:10" x14ac:dyDescent="0.35">
      <c r="B61" s="207"/>
      <c r="C61" s="124"/>
      <c r="D61" s="125"/>
      <c r="E61" s="126"/>
      <c r="F61" s="127"/>
      <c r="G61" s="128"/>
      <c r="H61" s="129">
        <f>+SUM(H42:H60)</f>
        <v>3578</v>
      </c>
      <c r="I61" s="130"/>
      <c r="J61" s="131"/>
    </row>
    <row r="62" spans="2:10" x14ac:dyDescent="0.35">
      <c r="B62" s="95"/>
      <c r="C62" s="120"/>
      <c r="D62" s="105"/>
      <c r="E62" s="105"/>
      <c r="F62" s="121"/>
      <c r="G62" s="107"/>
      <c r="H62" s="122"/>
      <c r="I62" s="108"/>
      <c r="J62" s="108"/>
    </row>
    <row r="63" spans="2:10" x14ac:dyDescent="0.35">
      <c r="B63" s="95"/>
      <c r="C63" s="120"/>
      <c r="D63" s="105"/>
      <c r="E63" s="105"/>
      <c r="F63" s="121"/>
      <c r="G63" s="107"/>
      <c r="H63" s="122"/>
      <c r="I63" s="108"/>
      <c r="J63" s="108"/>
    </row>
    <row r="64" spans="2:10" x14ac:dyDescent="0.35">
      <c r="C64" s="58" t="s">
        <v>1</v>
      </c>
      <c r="D64" s="29" t="s">
        <v>9</v>
      </c>
      <c r="E64" s="30" t="s">
        <v>10</v>
      </c>
      <c r="F64" s="31" t="s">
        <v>12</v>
      </c>
      <c r="G64" s="27" t="s">
        <v>13</v>
      </c>
      <c r="H64" s="31" t="s">
        <v>11</v>
      </c>
      <c r="I64" s="13" t="s">
        <v>14</v>
      </c>
      <c r="J64" s="59" t="s">
        <v>8</v>
      </c>
    </row>
    <row r="65" spans="2:10" x14ac:dyDescent="0.35">
      <c r="B65" s="208" t="s">
        <v>34</v>
      </c>
      <c r="C65" s="6" t="s">
        <v>4</v>
      </c>
      <c r="D65" s="49">
        <v>12300</v>
      </c>
      <c r="E65" s="50"/>
      <c r="F65" s="35">
        <v>400</v>
      </c>
      <c r="G65" s="65">
        <v>3</v>
      </c>
      <c r="H65" s="35">
        <f>+G65*F65</f>
        <v>1200</v>
      </c>
      <c r="I65" s="21" t="s">
        <v>40</v>
      </c>
      <c r="J65" s="26" t="s">
        <v>83</v>
      </c>
    </row>
    <row r="66" spans="2:10" x14ac:dyDescent="0.35">
      <c r="B66" s="210"/>
      <c r="C66" s="205"/>
      <c r="D66" s="205"/>
      <c r="E66" s="205"/>
      <c r="F66" s="205"/>
      <c r="G66" s="206"/>
      <c r="H66" s="34">
        <f>+SUM(H65:H65)</f>
        <v>1200</v>
      </c>
      <c r="I66" s="196"/>
      <c r="J66" s="197"/>
    </row>
    <row r="67" spans="2:10" x14ac:dyDescent="0.35">
      <c r="H67" s="39"/>
    </row>
    <row r="68" spans="2:10" x14ac:dyDescent="0.35">
      <c r="B68" s="76"/>
      <c r="C68" s="11" t="s">
        <v>41</v>
      </c>
    </row>
    <row r="69" spans="2:10" x14ac:dyDescent="0.35">
      <c r="B69" s="76"/>
      <c r="C69" s="11"/>
    </row>
    <row r="71" spans="2:10" x14ac:dyDescent="0.35">
      <c r="C71" s="58" t="s">
        <v>1</v>
      </c>
      <c r="D71" s="29" t="s">
        <v>9</v>
      </c>
      <c r="E71" s="30" t="s">
        <v>10</v>
      </c>
      <c r="F71" s="31" t="s">
        <v>12</v>
      </c>
      <c r="G71" s="27" t="s">
        <v>13</v>
      </c>
      <c r="H71" s="31" t="s">
        <v>11</v>
      </c>
      <c r="I71" s="13" t="s">
        <v>14</v>
      </c>
      <c r="J71" s="59" t="s">
        <v>8</v>
      </c>
    </row>
    <row r="72" spans="2:10" x14ac:dyDescent="0.35">
      <c r="B72" s="208" t="s">
        <v>34</v>
      </c>
      <c r="C72" s="4" t="s">
        <v>5</v>
      </c>
      <c r="D72" s="45">
        <v>26700</v>
      </c>
      <c r="E72" s="46"/>
      <c r="F72" s="38">
        <v>20</v>
      </c>
      <c r="G72" s="66">
        <v>3.8</v>
      </c>
      <c r="H72" s="38">
        <f>+G72*F72</f>
        <v>76</v>
      </c>
      <c r="I72" s="101" t="s">
        <v>40</v>
      </c>
      <c r="J72" s="24" t="s">
        <v>83</v>
      </c>
    </row>
    <row r="73" spans="2:10" x14ac:dyDescent="0.35">
      <c r="B73" s="209"/>
      <c r="C73" s="5" t="s">
        <v>5</v>
      </c>
      <c r="D73" s="49">
        <v>26800</v>
      </c>
      <c r="E73" s="50"/>
      <c r="F73" s="35">
        <v>20</v>
      </c>
      <c r="G73" s="65">
        <v>3.8</v>
      </c>
      <c r="H73" s="35">
        <f t="shared" ref="H73:H81" si="4">+G73*F73</f>
        <v>76</v>
      </c>
      <c r="I73" s="108" t="s">
        <v>40</v>
      </c>
      <c r="J73" s="26" t="s">
        <v>83</v>
      </c>
    </row>
    <row r="74" spans="2:10" x14ac:dyDescent="0.35">
      <c r="B74" s="209"/>
      <c r="C74" s="5" t="s">
        <v>5</v>
      </c>
      <c r="D74" s="49">
        <v>26900</v>
      </c>
      <c r="E74" s="50"/>
      <c r="F74" s="35">
        <v>20</v>
      </c>
      <c r="G74" s="65">
        <v>3.8</v>
      </c>
      <c r="H74" s="35">
        <f t="shared" si="4"/>
        <v>76</v>
      </c>
      <c r="I74" s="21" t="s">
        <v>40</v>
      </c>
      <c r="J74" s="26" t="s">
        <v>83</v>
      </c>
    </row>
    <row r="75" spans="2:10" x14ac:dyDescent="0.35">
      <c r="B75" s="209"/>
      <c r="C75" s="5" t="s">
        <v>5</v>
      </c>
      <c r="D75" s="49">
        <v>27100</v>
      </c>
      <c r="E75" s="50"/>
      <c r="F75" s="35">
        <v>20</v>
      </c>
      <c r="G75" s="65">
        <v>3.8</v>
      </c>
      <c r="H75" s="35">
        <f t="shared" si="4"/>
        <v>76</v>
      </c>
      <c r="I75" s="21" t="s">
        <v>40</v>
      </c>
      <c r="J75" s="26" t="s">
        <v>83</v>
      </c>
    </row>
    <row r="76" spans="2:10" x14ac:dyDescent="0.35">
      <c r="B76" s="209"/>
      <c r="C76" s="5" t="s">
        <v>5</v>
      </c>
      <c r="D76" s="49">
        <v>27550</v>
      </c>
      <c r="E76" s="50"/>
      <c r="F76" s="35">
        <v>20</v>
      </c>
      <c r="G76" s="65">
        <v>3.8</v>
      </c>
      <c r="H76" s="35">
        <f t="shared" si="4"/>
        <v>76</v>
      </c>
      <c r="I76" s="21" t="s">
        <v>40</v>
      </c>
      <c r="J76" s="26" t="s">
        <v>83</v>
      </c>
    </row>
    <row r="77" spans="2:10" x14ac:dyDescent="0.35">
      <c r="B77" s="209"/>
      <c r="C77" s="110" t="s">
        <v>5</v>
      </c>
      <c r="D77" s="111">
        <v>28000</v>
      </c>
      <c r="E77" s="112"/>
      <c r="F77" s="113">
        <v>20</v>
      </c>
      <c r="G77" s="114">
        <v>3.8</v>
      </c>
      <c r="H77" s="113">
        <f t="shared" si="4"/>
        <v>76</v>
      </c>
      <c r="I77" s="115" t="s">
        <v>40</v>
      </c>
      <c r="J77" s="116" t="s">
        <v>83</v>
      </c>
    </row>
    <row r="78" spans="2:10" x14ac:dyDescent="0.35">
      <c r="B78" s="209"/>
      <c r="C78" s="103" t="s">
        <v>4</v>
      </c>
      <c r="D78" s="104">
        <v>33800</v>
      </c>
      <c r="E78" s="105"/>
      <c r="F78" s="106">
        <v>15</v>
      </c>
      <c r="G78" s="117">
        <v>4</v>
      </c>
      <c r="H78" s="106">
        <f t="shared" si="4"/>
        <v>60</v>
      </c>
      <c r="I78" s="109" t="s">
        <v>40</v>
      </c>
      <c r="J78" s="109" t="s">
        <v>83</v>
      </c>
    </row>
    <row r="79" spans="2:10" x14ac:dyDescent="0.35">
      <c r="B79" s="209"/>
      <c r="C79" s="5" t="s">
        <v>4</v>
      </c>
      <c r="D79" s="49">
        <v>28200</v>
      </c>
      <c r="E79" s="50"/>
      <c r="F79" s="35">
        <v>50</v>
      </c>
      <c r="G79" s="65">
        <v>3.8</v>
      </c>
      <c r="H79" s="35">
        <f t="shared" si="4"/>
        <v>190</v>
      </c>
      <c r="I79" s="21" t="s">
        <v>40</v>
      </c>
      <c r="J79" s="26" t="s">
        <v>83</v>
      </c>
    </row>
    <row r="80" spans="2:10" x14ac:dyDescent="0.35">
      <c r="B80" s="209"/>
      <c r="C80" s="5" t="s">
        <v>4</v>
      </c>
      <c r="D80" s="49">
        <v>28100</v>
      </c>
      <c r="E80" s="50"/>
      <c r="F80" s="35">
        <v>50</v>
      </c>
      <c r="G80" s="65">
        <v>3.8</v>
      </c>
      <c r="H80" s="35">
        <f t="shared" si="4"/>
        <v>190</v>
      </c>
      <c r="I80" s="21" t="s">
        <v>40</v>
      </c>
      <c r="J80" s="26" t="s">
        <v>83</v>
      </c>
    </row>
    <row r="81" spans="1:10" x14ac:dyDescent="0.35">
      <c r="B81" s="209"/>
      <c r="C81" s="7" t="s">
        <v>4</v>
      </c>
      <c r="D81" s="47">
        <v>28000</v>
      </c>
      <c r="E81" s="48"/>
      <c r="F81" s="36">
        <v>50</v>
      </c>
      <c r="G81" s="67">
        <v>3.8</v>
      </c>
      <c r="H81" s="36">
        <f t="shared" si="4"/>
        <v>190</v>
      </c>
      <c r="I81" s="44" t="s">
        <v>40</v>
      </c>
      <c r="J81" s="25" t="s">
        <v>83</v>
      </c>
    </row>
    <row r="82" spans="1:10" x14ac:dyDescent="0.35">
      <c r="B82" s="210"/>
      <c r="C82" s="110"/>
      <c r="D82" s="111"/>
      <c r="E82" s="112"/>
      <c r="F82" s="113"/>
      <c r="G82" s="114"/>
      <c r="H82" s="119">
        <f>+SUM(H72:H81)</f>
        <v>1086</v>
      </c>
      <c r="I82" s="115"/>
      <c r="J82" s="116"/>
    </row>
    <row r="83" spans="1:10" x14ac:dyDescent="0.35">
      <c r="H83" s="39"/>
    </row>
    <row r="84" spans="1:10" x14ac:dyDescent="0.35">
      <c r="G84" s="179" t="s">
        <v>35</v>
      </c>
      <c r="H84" s="39">
        <f>+H82+H66+H61+H36+H18+H14</f>
        <v>24085</v>
      </c>
      <c r="I84" s="11" t="s">
        <v>3</v>
      </c>
    </row>
    <row r="86" spans="1:10" x14ac:dyDescent="0.35">
      <c r="A86" s="134" t="s">
        <v>66</v>
      </c>
      <c r="B86" s="134"/>
      <c r="C86" s="134"/>
      <c r="D86" s="134"/>
      <c r="E86" s="134"/>
      <c r="F86" s="134"/>
      <c r="G86" s="134"/>
      <c r="H86" s="134"/>
      <c r="I86" s="134"/>
      <c r="J86" s="134"/>
    </row>
    <row r="87" spans="1:10" customFormat="1" x14ac:dyDescent="0.35">
      <c r="A87" s="11"/>
      <c r="B87" s="1"/>
      <c r="C87" s="1"/>
      <c r="D87" s="1"/>
      <c r="E87" s="2"/>
      <c r="F87" s="2"/>
      <c r="G87" s="75"/>
      <c r="H87" s="3"/>
      <c r="I87" s="3"/>
      <c r="J87" s="1"/>
    </row>
    <row r="88" spans="1:10" customFormat="1" x14ac:dyDescent="0.35">
      <c r="A88" s="1"/>
      <c r="B88" s="11"/>
      <c r="C88" s="1"/>
      <c r="D88" s="1"/>
      <c r="E88" s="2"/>
      <c r="F88" s="2"/>
      <c r="G88" s="75"/>
      <c r="H88" s="3"/>
      <c r="I88" s="3"/>
      <c r="J88" s="1"/>
    </row>
    <row r="89" spans="1:10" customFormat="1" x14ac:dyDescent="0.35">
      <c r="A89" s="1"/>
      <c r="B89" s="180"/>
      <c r="C89" s="11" t="s">
        <v>29</v>
      </c>
      <c r="D89" s="1"/>
      <c r="E89" s="1"/>
      <c r="F89" s="2"/>
      <c r="G89" s="2"/>
      <c r="H89" s="75"/>
      <c r="I89" s="3"/>
      <c r="J89" s="1"/>
    </row>
    <row r="90" spans="1:10" customFormat="1" x14ac:dyDescent="0.35">
      <c r="A90" s="1"/>
      <c r="B90" s="1"/>
      <c r="C90" s="1"/>
      <c r="D90" s="1"/>
      <c r="E90" s="1"/>
      <c r="F90" s="2"/>
      <c r="G90" s="2"/>
      <c r="H90" s="75"/>
      <c r="I90" s="3"/>
      <c r="J90" s="1"/>
    </row>
    <row r="91" spans="1:10" customFormat="1" ht="43.5" x14ac:dyDescent="0.35">
      <c r="A91" s="1"/>
      <c r="B91" s="1"/>
      <c r="C91" s="58" t="s">
        <v>1</v>
      </c>
      <c r="D91" s="181" t="s">
        <v>9</v>
      </c>
      <c r="E91" s="182" t="s">
        <v>10</v>
      </c>
      <c r="F91" s="72" t="s">
        <v>12</v>
      </c>
      <c r="G91" s="72" t="s">
        <v>13</v>
      </c>
      <c r="H91" s="72" t="s">
        <v>11</v>
      </c>
      <c r="I91" s="73" t="s">
        <v>19</v>
      </c>
      <c r="J91" s="1"/>
    </row>
    <row r="92" spans="1:10" customFormat="1" x14ac:dyDescent="0.35">
      <c r="A92" s="1"/>
      <c r="B92" s="211" t="s">
        <v>34</v>
      </c>
      <c r="C92" s="14" t="s">
        <v>4</v>
      </c>
      <c r="D92" s="86">
        <v>7500</v>
      </c>
      <c r="E92" s="86">
        <v>6900</v>
      </c>
      <c r="F92" s="87">
        <f>+ABS(E92-D92)</f>
        <v>600</v>
      </c>
      <c r="G92" s="87">
        <v>7.2</v>
      </c>
      <c r="H92" s="32">
        <f>+F92*G92</f>
        <v>4320</v>
      </c>
      <c r="I92" s="87" t="s">
        <v>32</v>
      </c>
      <c r="J92" s="1"/>
    </row>
    <row r="93" spans="1:10" customFormat="1" x14ac:dyDescent="0.35">
      <c r="A93" s="1"/>
      <c r="B93" s="212"/>
      <c r="C93" s="14" t="s">
        <v>4</v>
      </c>
      <c r="D93" s="86">
        <v>5100</v>
      </c>
      <c r="E93" s="86">
        <v>4400</v>
      </c>
      <c r="F93" s="87">
        <f>+ABS(E93-D93)</f>
        <v>700</v>
      </c>
      <c r="G93" s="87">
        <v>7.2</v>
      </c>
      <c r="H93" s="32">
        <f>+F93*G93</f>
        <v>5040</v>
      </c>
      <c r="I93" s="87" t="s">
        <v>32</v>
      </c>
      <c r="J93" s="1"/>
    </row>
    <row r="94" spans="1:10" customFormat="1" x14ac:dyDescent="0.35">
      <c r="A94" s="1"/>
      <c r="B94" s="1"/>
      <c r="C94" s="1"/>
      <c r="D94" s="89"/>
      <c r="E94" s="89"/>
      <c r="F94" s="1"/>
      <c r="G94" s="1"/>
      <c r="H94" s="74">
        <f>+H93+H92</f>
        <v>9360</v>
      </c>
      <c r="I94" s="1"/>
      <c r="J94" s="1"/>
    </row>
    <row r="95" spans="1:10" customFormat="1" x14ac:dyDescent="0.35">
      <c r="A95" s="1"/>
      <c r="B95" s="1"/>
      <c r="C95" s="1"/>
      <c r="D95" s="89"/>
      <c r="E95" s="89"/>
      <c r="F95" s="1"/>
      <c r="G95" s="1"/>
      <c r="H95" s="39"/>
      <c r="I95" s="1"/>
      <c r="J95" s="1"/>
    </row>
    <row r="96" spans="1:10" customFormat="1" x14ac:dyDescent="0.35">
      <c r="A96" s="1"/>
      <c r="B96" s="1"/>
      <c r="C96" s="1"/>
      <c r="D96" s="89"/>
      <c r="E96" s="89"/>
      <c r="F96" s="1"/>
      <c r="G96" s="1"/>
      <c r="H96" s="39"/>
      <c r="I96" s="1"/>
      <c r="J96" s="1"/>
    </row>
    <row r="97" spans="1:10" customFormat="1" x14ac:dyDescent="0.35">
      <c r="A97" s="1"/>
      <c r="B97" s="180"/>
      <c r="C97" s="11" t="s">
        <v>33</v>
      </c>
      <c r="D97" s="89"/>
      <c r="E97" s="89"/>
      <c r="F97" s="1"/>
      <c r="G97" s="1"/>
      <c r="H97" s="39"/>
      <c r="I97" s="1"/>
      <c r="J97" s="1"/>
    </row>
    <row r="98" spans="1:10" customFormat="1" x14ac:dyDescent="0.35">
      <c r="A98" s="1"/>
      <c r="B98" s="1"/>
      <c r="C98" s="1"/>
      <c r="D98" s="89"/>
      <c r="E98" s="89"/>
      <c r="F98" s="1"/>
      <c r="G98" s="1"/>
      <c r="H98" s="88"/>
      <c r="I98" s="1"/>
      <c r="J98" s="1"/>
    </row>
    <row r="99" spans="1:10" customFormat="1" ht="43.5" x14ac:dyDescent="0.35">
      <c r="A99" s="1"/>
      <c r="B99" s="1"/>
      <c r="C99" s="183" t="s">
        <v>1</v>
      </c>
      <c r="D99" s="184" t="s">
        <v>9</v>
      </c>
      <c r="E99" s="185" t="s">
        <v>10</v>
      </c>
      <c r="F99" s="72" t="s">
        <v>12</v>
      </c>
      <c r="G99" s="72" t="s">
        <v>13</v>
      </c>
      <c r="H99" s="31" t="s">
        <v>11</v>
      </c>
      <c r="I99" s="59" t="s">
        <v>19</v>
      </c>
      <c r="J99" s="1"/>
    </row>
    <row r="100" spans="1:10" customFormat="1" x14ac:dyDescent="0.35">
      <c r="A100" s="1"/>
      <c r="B100" s="186" t="s">
        <v>34</v>
      </c>
      <c r="C100" s="14" t="s">
        <v>4</v>
      </c>
      <c r="D100" s="86">
        <v>13800</v>
      </c>
      <c r="E100" s="86">
        <v>11900</v>
      </c>
      <c r="F100" s="14">
        <f>+D100-+E100</f>
        <v>1900</v>
      </c>
      <c r="G100" s="189">
        <v>7.2</v>
      </c>
      <c r="H100" s="32">
        <f>G100*F100</f>
        <v>13680</v>
      </c>
      <c r="I100" s="87" t="s">
        <v>32</v>
      </c>
      <c r="J100" s="1"/>
    </row>
    <row r="101" spans="1:10" customFormat="1" x14ac:dyDescent="0.35">
      <c r="A101" s="1"/>
      <c r="B101" s="1"/>
      <c r="C101" s="1"/>
      <c r="D101" s="89"/>
      <c r="E101" s="89"/>
      <c r="F101" s="1"/>
      <c r="G101" s="1"/>
      <c r="H101" s="74">
        <f>+SUM(H100:H100)</f>
        <v>13680</v>
      </c>
      <c r="I101" s="90"/>
      <c r="J101" s="1"/>
    </row>
    <row r="102" spans="1:10" customFormat="1" x14ac:dyDescent="0.35">
      <c r="A102" s="1"/>
      <c r="B102" s="1"/>
      <c r="C102" s="1"/>
      <c r="D102" s="89"/>
      <c r="E102" s="89"/>
      <c r="F102" s="1"/>
      <c r="G102" s="1"/>
      <c r="H102" s="88"/>
      <c r="I102" s="90"/>
      <c r="J102" s="1"/>
    </row>
    <row r="103" spans="1:10" customFormat="1" x14ac:dyDescent="0.35">
      <c r="A103" s="1"/>
      <c r="B103" s="1"/>
      <c r="C103" s="1"/>
      <c r="D103" s="1"/>
      <c r="E103" s="1"/>
      <c r="F103" s="1"/>
      <c r="G103" s="1"/>
      <c r="H103" s="178"/>
      <c r="I103" s="1"/>
      <c r="J103" s="1"/>
    </row>
    <row r="104" spans="1:10" customFormat="1" x14ac:dyDescent="0.35">
      <c r="A104" s="1"/>
      <c r="B104" s="1"/>
      <c r="C104" s="1"/>
      <c r="D104" s="1"/>
      <c r="E104" s="1"/>
      <c r="F104" s="1"/>
      <c r="G104" s="187" t="s">
        <v>35</v>
      </c>
      <c r="H104" s="188">
        <f>+H101+H94</f>
        <v>23040</v>
      </c>
      <c r="I104" s="11" t="s">
        <v>3</v>
      </c>
      <c r="J104" s="1"/>
    </row>
    <row r="108" spans="1:10" ht="15.5" x14ac:dyDescent="0.35">
      <c r="A108" s="135" t="s">
        <v>73</v>
      </c>
      <c r="B108" s="190"/>
      <c r="C108" s="190"/>
      <c r="D108" s="190"/>
      <c r="E108" s="191"/>
      <c r="F108" s="192"/>
      <c r="G108" s="193"/>
      <c r="H108" s="192"/>
      <c r="I108" s="194"/>
      <c r="J108" s="194"/>
    </row>
    <row r="109" spans="1:10" ht="15.5" x14ac:dyDescent="0.35">
      <c r="A109" s="12"/>
      <c r="B109" s="16"/>
      <c r="C109" s="16"/>
      <c r="D109" s="16"/>
    </row>
    <row r="110" spans="1:10" ht="15.5" x14ac:dyDescent="0.35">
      <c r="A110" s="173"/>
      <c r="C110" s="173"/>
      <c r="D110" s="198" t="s">
        <v>21</v>
      </c>
      <c r="E110" s="199"/>
      <c r="F110" s="199"/>
      <c r="G110" s="200"/>
      <c r="H110" s="94" t="s">
        <v>24</v>
      </c>
    </row>
    <row r="111" spans="1:10" ht="37.5" customHeight="1" x14ac:dyDescent="0.35">
      <c r="A111" s="173"/>
      <c r="C111" s="85" t="s">
        <v>22</v>
      </c>
      <c r="D111" s="201" t="s">
        <v>37</v>
      </c>
      <c r="E111" s="201"/>
      <c r="F111" s="201"/>
      <c r="G111" s="201"/>
      <c r="H111" s="93">
        <v>941.17647058823673</v>
      </c>
    </row>
    <row r="112" spans="1:10" ht="37.5" customHeight="1" x14ac:dyDescent="0.35">
      <c r="A112" s="173"/>
      <c r="C112" s="85" t="s">
        <v>22</v>
      </c>
      <c r="D112" s="201" t="s">
        <v>36</v>
      </c>
      <c r="E112" s="201"/>
      <c r="F112" s="201"/>
      <c r="G112" s="201"/>
      <c r="H112" s="55">
        <v>5866.6666666666661</v>
      </c>
    </row>
    <row r="113" spans="1:8" ht="45" customHeight="1" x14ac:dyDescent="0.35">
      <c r="A113" s="173"/>
      <c r="C113" s="85" t="s">
        <v>20</v>
      </c>
      <c r="D113" s="195" t="s">
        <v>23</v>
      </c>
      <c r="E113" s="195"/>
      <c r="F113" s="195"/>
      <c r="G113" s="195"/>
      <c r="H113" s="55">
        <v>200</v>
      </c>
    </row>
  </sheetData>
  <mergeCells count="14">
    <mergeCell ref="B9:B18"/>
    <mergeCell ref="C36:G36"/>
    <mergeCell ref="B42:B61"/>
    <mergeCell ref="B26:B36"/>
    <mergeCell ref="B92:B93"/>
    <mergeCell ref="B72:B82"/>
    <mergeCell ref="B65:B66"/>
    <mergeCell ref="C66:G66"/>
    <mergeCell ref="D113:G113"/>
    <mergeCell ref="I66:J66"/>
    <mergeCell ref="I36:J36"/>
    <mergeCell ref="D110:G110"/>
    <mergeCell ref="D111:G111"/>
    <mergeCell ref="D112:G112"/>
  </mergeCells>
  <phoneticPr fontId="5" type="noConversion"/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C3-73C8-46D3-9AED-7A4EF3CB338C}">
  <dimension ref="A2:G70"/>
  <sheetViews>
    <sheetView showGridLines="0" tabSelected="1" zoomScale="70" zoomScaleNormal="70" workbookViewId="0">
      <selection activeCell="C1" sqref="C1"/>
    </sheetView>
  </sheetViews>
  <sheetFormatPr baseColWidth="10" defaultColWidth="11.54296875" defaultRowHeight="14.5" x14ac:dyDescent="0.35"/>
  <cols>
    <col min="1" max="1" width="21.7265625" style="1" customWidth="1"/>
    <col min="2" max="2" width="11.54296875" style="1"/>
    <col min="3" max="3" width="99.26953125" style="1" customWidth="1"/>
    <col min="4" max="4" width="20.81640625" style="1" customWidth="1"/>
    <col min="5" max="5" width="17.81640625" style="1" bestFit="1" customWidth="1"/>
    <col min="6" max="6" width="18.54296875" style="1" bestFit="1" customWidth="1"/>
    <col min="7" max="7" width="20.453125" style="1" customWidth="1"/>
    <col min="8" max="8" width="20.81640625" style="1" customWidth="1"/>
    <col min="9" max="9" width="11.54296875" style="1"/>
    <col min="10" max="10" width="11.1796875" style="1" bestFit="1" customWidth="1"/>
    <col min="11" max="11" width="15.54296875" style="1" bestFit="1" customWidth="1"/>
    <col min="12" max="16384" width="11.54296875" style="1"/>
  </cols>
  <sheetData>
    <row r="2" spans="1:7" ht="23" x14ac:dyDescent="0.5">
      <c r="A2" s="136" t="s">
        <v>84</v>
      </c>
      <c r="B2" s="136"/>
      <c r="C2" s="137"/>
      <c r="D2" s="137"/>
      <c r="E2" s="138"/>
      <c r="F2" s="139"/>
    </row>
    <row r="4" spans="1:7" ht="15.5" x14ac:dyDescent="0.35">
      <c r="A4" s="135" t="s">
        <v>64</v>
      </c>
      <c r="B4" s="135"/>
      <c r="C4" s="135"/>
      <c r="D4" s="135"/>
      <c r="E4" s="135"/>
      <c r="F4" s="135"/>
      <c r="G4" s="3"/>
    </row>
    <row r="5" spans="1:7" s="142" customFormat="1" ht="15.5" x14ac:dyDescent="0.35">
      <c r="A5" s="148"/>
      <c r="B5" s="148"/>
      <c r="C5" s="148"/>
      <c r="D5" s="148"/>
      <c r="E5" s="148"/>
      <c r="F5" s="148"/>
      <c r="G5" s="141"/>
    </row>
    <row r="6" spans="1:7" ht="15.5" x14ac:dyDescent="0.35">
      <c r="A6" s="17" t="s">
        <v>62</v>
      </c>
      <c r="B6" s="149"/>
      <c r="C6" s="149"/>
      <c r="D6" s="149"/>
      <c r="E6" s="149"/>
      <c r="F6" s="149"/>
    </row>
    <row r="7" spans="1:7" ht="15.5" x14ac:dyDescent="0.35">
      <c r="A7" s="16"/>
      <c r="B7" s="16"/>
      <c r="C7" s="16"/>
      <c r="D7" s="16"/>
      <c r="E7" s="16"/>
      <c r="F7" s="16"/>
    </row>
    <row r="8" spans="1:7" ht="15.5" x14ac:dyDescent="0.35">
      <c r="A8" s="224"/>
      <c r="B8" s="225" t="s">
        <v>25</v>
      </c>
      <c r="C8" s="225"/>
      <c r="D8" s="150" t="s">
        <v>16</v>
      </c>
      <c r="E8" s="150" t="s">
        <v>17</v>
      </c>
      <c r="F8" s="150" t="s">
        <v>18</v>
      </c>
    </row>
    <row r="9" spans="1:7" ht="93" x14ac:dyDescent="0.35">
      <c r="A9" s="224"/>
      <c r="B9" s="151" t="s">
        <v>3</v>
      </c>
      <c r="C9" s="152" t="s">
        <v>79</v>
      </c>
      <c r="D9" s="153">
        <f>+'ANEXO I Mediciones'!H18</f>
        <v>4050</v>
      </c>
      <c r="E9" s="147"/>
      <c r="F9" s="147">
        <f>+E9*D9</f>
        <v>0</v>
      </c>
    </row>
    <row r="10" spans="1:7" ht="15.5" x14ac:dyDescent="0.35">
      <c r="A10" s="224"/>
      <c r="B10" s="223" t="s">
        <v>26</v>
      </c>
      <c r="C10" s="223"/>
      <c r="D10" s="153"/>
      <c r="E10" s="147"/>
      <c r="F10" s="147"/>
    </row>
    <row r="11" spans="1:7" ht="93" x14ac:dyDescent="0.35">
      <c r="A11" s="224"/>
      <c r="B11" s="154" t="s">
        <v>3</v>
      </c>
      <c r="C11" s="152" t="s">
        <v>80</v>
      </c>
      <c r="D11" s="153">
        <f>+'ANEXO I Mediciones'!H14</f>
        <v>12131.5</v>
      </c>
      <c r="E11" s="147"/>
      <c r="F11" s="147">
        <f>+E11*D11</f>
        <v>0</v>
      </c>
    </row>
    <row r="12" spans="1:7" ht="15.5" x14ac:dyDescent="0.35">
      <c r="A12" s="155"/>
      <c r="B12" s="156"/>
      <c r="C12" s="157"/>
      <c r="D12" s="158"/>
      <c r="E12" s="158"/>
      <c r="F12" s="158"/>
    </row>
    <row r="13" spans="1:7" ht="15.5" x14ac:dyDescent="0.35">
      <c r="A13" s="17" t="s">
        <v>67</v>
      </c>
      <c r="B13" s="149"/>
      <c r="C13" s="149"/>
      <c r="D13" s="149"/>
      <c r="E13" s="149"/>
      <c r="F13" s="149"/>
    </row>
    <row r="14" spans="1:7" ht="15.5" x14ac:dyDescent="0.35">
      <c r="A14" s="159"/>
      <c r="B14" s="16"/>
      <c r="C14" s="16"/>
      <c r="D14" s="16"/>
      <c r="E14" s="16"/>
      <c r="F14" s="16"/>
    </row>
    <row r="15" spans="1:7" ht="34.9" customHeight="1" x14ac:dyDescent="0.35">
      <c r="A15" s="233" t="s">
        <v>42</v>
      </c>
      <c r="B15" s="231" t="s">
        <v>28</v>
      </c>
      <c r="C15" s="232"/>
      <c r="D15" s="160" t="s">
        <v>16</v>
      </c>
      <c r="E15" s="160" t="s">
        <v>17</v>
      </c>
      <c r="F15" s="160" t="s">
        <v>18</v>
      </c>
    </row>
    <row r="16" spans="1:7" ht="77.5" x14ac:dyDescent="0.35">
      <c r="A16" s="235"/>
      <c r="B16" s="154" t="s">
        <v>3</v>
      </c>
      <c r="C16" s="152" t="s">
        <v>81</v>
      </c>
      <c r="D16" s="147">
        <f>+'ANEXO I Mediciones'!H36</f>
        <v>2039.5</v>
      </c>
      <c r="E16" s="147"/>
      <c r="F16" s="147">
        <f>+E16*D16</f>
        <v>0</v>
      </c>
      <c r="G16" s="15"/>
    </row>
    <row r="17" spans="1:7" ht="15.5" x14ac:dyDescent="0.35">
      <c r="A17" s="161"/>
      <c r="B17" s="162"/>
      <c r="C17" s="163"/>
      <c r="D17" s="144"/>
      <c r="E17" s="144"/>
      <c r="F17" s="164"/>
      <c r="G17" s="15"/>
    </row>
    <row r="18" spans="1:7" ht="15.5" x14ac:dyDescent="0.35">
      <c r="A18" s="161"/>
      <c r="B18" s="162"/>
      <c r="C18" s="163"/>
      <c r="D18" s="144"/>
      <c r="E18" s="144"/>
      <c r="F18" s="164"/>
      <c r="G18" s="15"/>
    </row>
    <row r="19" spans="1:7" ht="15.5" x14ac:dyDescent="0.35">
      <c r="A19" s="233" t="s">
        <v>44</v>
      </c>
      <c r="B19" s="231" t="s">
        <v>28</v>
      </c>
      <c r="C19" s="232"/>
      <c r="D19" s="160" t="s">
        <v>16</v>
      </c>
      <c r="E19" s="160" t="s">
        <v>17</v>
      </c>
      <c r="F19" s="160" t="s">
        <v>18</v>
      </c>
      <c r="G19" s="15"/>
    </row>
    <row r="20" spans="1:7" ht="77.5" x14ac:dyDescent="0.35">
      <c r="A20" s="234"/>
      <c r="B20" s="154" t="s">
        <v>3</v>
      </c>
      <c r="C20" s="152" t="s">
        <v>81</v>
      </c>
      <c r="D20" s="147">
        <f>+'ANEXO I Mediciones'!H61</f>
        <v>3578</v>
      </c>
      <c r="E20" s="147"/>
      <c r="F20" s="147">
        <f>+E20*D20</f>
        <v>0</v>
      </c>
      <c r="G20" s="15"/>
    </row>
    <row r="21" spans="1:7" ht="15.5" x14ac:dyDescent="0.35">
      <c r="A21" s="234"/>
      <c r="B21" s="231" t="s">
        <v>15</v>
      </c>
      <c r="C21" s="232"/>
      <c r="D21" s="160"/>
      <c r="E21" s="160"/>
      <c r="F21" s="160"/>
    </row>
    <row r="22" spans="1:7" ht="93" x14ac:dyDescent="0.35">
      <c r="A22" s="235"/>
      <c r="B22" s="154" t="s">
        <v>3</v>
      </c>
      <c r="C22" s="152" t="s">
        <v>78</v>
      </c>
      <c r="D22" s="147">
        <f>+'ANEXO I Mediciones'!H66</f>
        <v>1200</v>
      </c>
      <c r="E22" s="147"/>
      <c r="F22" s="147">
        <f>+E22*D22</f>
        <v>0</v>
      </c>
    </row>
    <row r="23" spans="1:7" ht="15.5" x14ac:dyDescent="0.35">
      <c r="A23" s="16"/>
      <c r="B23" s="16"/>
      <c r="C23" s="16"/>
      <c r="D23" s="16"/>
      <c r="E23" s="16"/>
      <c r="F23" s="164"/>
    </row>
    <row r="24" spans="1:7" ht="15.5" x14ac:dyDescent="0.35">
      <c r="A24" s="16"/>
      <c r="B24" s="16"/>
      <c r="C24" s="16"/>
      <c r="D24" s="16"/>
      <c r="E24" s="16"/>
      <c r="F24" s="16"/>
    </row>
    <row r="25" spans="1:7" ht="15.5" x14ac:dyDescent="0.35">
      <c r="A25" s="233" t="s">
        <v>43</v>
      </c>
      <c r="B25" s="231" t="s">
        <v>15</v>
      </c>
      <c r="C25" s="232"/>
      <c r="D25" s="160" t="s">
        <v>16</v>
      </c>
      <c r="E25" s="160" t="s">
        <v>17</v>
      </c>
      <c r="F25" s="160" t="s">
        <v>18</v>
      </c>
    </row>
    <row r="26" spans="1:7" ht="77.5" x14ac:dyDescent="0.35">
      <c r="A26" s="235"/>
      <c r="B26" s="154" t="s">
        <v>3</v>
      </c>
      <c r="C26" s="152" t="s">
        <v>82</v>
      </c>
      <c r="D26" s="147">
        <f>+'ANEXO I Mediciones'!H82</f>
        <v>1086</v>
      </c>
      <c r="E26" s="147"/>
      <c r="F26" s="147">
        <f>+E26*D26</f>
        <v>0</v>
      </c>
    </row>
    <row r="27" spans="1:7" ht="15.5" x14ac:dyDescent="0.35">
      <c r="A27" s="161"/>
      <c r="B27" s="162"/>
      <c r="C27" s="163"/>
      <c r="D27" s="144"/>
      <c r="E27" s="144"/>
      <c r="F27" s="144"/>
    </row>
    <row r="28" spans="1:7" ht="15.5" x14ac:dyDescent="0.35">
      <c r="A28" s="161"/>
      <c r="B28" s="162"/>
      <c r="C28" s="163"/>
      <c r="D28" s="16"/>
      <c r="E28" s="145" t="s">
        <v>69</v>
      </c>
      <c r="F28" s="147">
        <f>+F26+F22+F20+F16+F11+F9</f>
        <v>0</v>
      </c>
    </row>
    <row r="29" spans="1:7" ht="15.5" x14ac:dyDescent="0.35">
      <c r="A29" s="16"/>
      <c r="B29" s="16"/>
      <c r="C29" s="16"/>
      <c r="D29" s="16"/>
      <c r="E29" s="16"/>
      <c r="F29" s="16"/>
    </row>
    <row r="30" spans="1:7" ht="15.5" x14ac:dyDescent="0.35">
      <c r="A30" s="17" t="s">
        <v>68</v>
      </c>
      <c r="B30" s="149"/>
      <c r="C30" s="149"/>
      <c r="D30" s="149"/>
      <c r="E30" s="149"/>
      <c r="F30" s="149"/>
    </row>
    <row r="31" spans="1:7" ht="15.5" x14ac:dyDescent="0.35">
      <c r="A31" s="16"/>
      <c r="B31" s="16"/>
      <c r="C31" s="16"/>
      <c r="D31" s="16"/>
      <c r="E31" s="16"/>
      <c r="F31" s="16"/>
    </row>
    <row r="32" spans="1:7" ht="15.5" x14ac:dyDescent="0.35">
      <c r="A32" s="16"/>
      <c r="B32" s="12"/>
      <c r="C32" s="16"/>
      <c r="D32" s="229" t="s">
        <v>24</v>
      </c>
      <c r="E32" s="229" t="s">
        <v>17</v>
      </c>
      <c r="F32" s="226" t="s">
        <v>18</v>
      </c>
    </row>
    <row r="33" spans="1:7" ht="15.5" x14ac:dyDescent="0.35">
      <c r="A33" s="16"/>
      <c r="B33" s="227" t="s">
        <v>21</v>
      </c>
      <c r="C33" s="228"/>
      <c r="D33" s="230"/>
      <c r="E33" s="230"/>
      <c r="F33" s="226"/>
    </row>
    <row r="34" spans="1:7" ht="31" x14ac:dyDescent="0.35">
      <c r="A34" s="16"/>
      <c r="B34" s="123" t="s">
        <v>22</v>
      </c>
      <c r="C34" s="56" t="s">
        <v>45</v>
      </c>
      <c r="D34" s="55">
        <f>+SUM(D16,D20,D26,D22)/3.8*0.294117647058824</f>
        <v>611.72600619195146</v>
      </c>
      <c r="E34" s="55"/>
      <c r="F34" s="57">
        <f>+D34*E34</f>
        <v>0</v>
      </c>
    </row>
    <row r="35" spans="1:7" ht="31" x14ac:dyDescent="0.35">
      <c r="A35" s="16"/>
      <c r="B35" s="123" t="s">
        <v>22</v>
      </c>
      <c r="C35" s="56" t="s">
        <v>46</v>
      </c>
      <c r="D35" s="55">
        <f>+(D9+D11)/7*2</f>
        <v>4623.2857142857147</v>
      </c>
      <c r="E35" s="55"/>
      <c r="F35" s="57">
        <f t="shared" ref="F35:F38" si="0">+D35*E35</f>
        <v>0</v>
      </c>
    </row>
    <row r="36" spans="1:7" ht="31" x14ac:dyDescent="0.35">
      <c r="A36" s="16"/>
      <c r="B36" s="123" t="s">
        <v>22</v>
      </c>
      <c r="C36" s="56" t="s">
        <v>47</v>
      </c>
      <c r="D36" s="55">
        <f>+SUM(D16,D20,D26,D22)/3.8</f>
        <v>2079.8684210526317</v>
      </c>
      <c r="E36" s="55"/>
      <c r="F36" s="57">
        <f t="shared" si="0"/>
        <v>0</v>
      </c>
    </row>
    <row r="37" spans="1:7" ht="31" x14ac:dyDescent="0.35">
      <c r="A37" s="16"/>
      <c r="B37" s="123" t="s">
        <v>22</v>
      </c>
      <c r="C37" s="56" t="s">
        <v>48</v>
      </c>
      <c r="D37" s="55">
        <v>40</v>
      </c>
      <c r="E37" s="55"/>
      <c r="F37" s="57">
        <f t="shared" si="0"/>
        <v>0</v>
      </c>
    </row>
    <row r="38" spans="1:7" ht="31" x14ac:dyDescent="0.35">
      <c r="A38" s="16"/>
      <c r="B38" s="123" t="s">
        <v>20</v>
      </c>
      <c r="C38" s="56" t="s">
        <v>23</v>
      </c>
      <c r="D38" s="55">
        <v>25</v>
      </c>
      <c r="E38" s="55"/>
      <c r="F38" s="57">
        <f t="shared" si="0"/>
        <v>0</v>
      </c>
    </row>
    <row r="39" spans="1:7" ht="15.5" x14ac:dyDescent="0.35">
      <c r="A39" s="16"/>
      <c r="B39" s="16"/>
      <c r="C39" s="16"/>
      <c r="D39" s="16"/>
      <c r="E39" s="16"/>
      <c r="F39" s="16"/>
    </row>
    <row r="40" spans="1:7" ht="15.5" x14ac:dyDescent="0.35">
      <c r="A40" s="16"/>
      <c r="B40" s="16"/>
      <c r="C40" s="16"/>
      <c r="D40" s="16"/>
      <c r="E40" s="145" t="s">
        <v>70</v>
      </c>
      <c r="F40" s="147">
        <f>+SUM(F34:F38)</f>
        <v>0</v>
      </c>
    </row>
    <row r="41" spans="1:7" ht="15.5" x14ac:dyDescent="0.35">
      <c r="A41" s="16"/>
      <c r="B41" s="16"/>
      <c r="C41" s="16"/>
      <c r="D41" s="16"/>
      <c r="E41" s="16"/>
      <c r="F41" s="16"/>
    </row>
    <row r="42" spans="1:7" ht="15.5" x14ac:dyDescent="0.35">
      <c r="A42" s="135" t="s">
        <v>66</v>
      </c>
      <c r="B42" s="135"/>
      <c r="C42" s="135"/>
      <c r="D42" s="135"/>
      <c r="E42" s="135"/>
      <c r="F42" s="135"/>
      <c r="G42" s="3"/>
    </row>
    <row r="43" spans="1:7" s="142" customFormat="1" ht="15.5" x14ac:dyDescent="0.35">
      <c r="A43" s="148"/>
      <c r="B43" s="148"/>
      <c r="C43" s="148"/>
      <c r="D43" s="148"/>
      <c r="E43" s="148"/>
      <c r="F43" s="148"/>
      <c r="G43" s="141"/>
    </row>
    <row r="44" spans="1:7" ht="15.5" x14ac:dyDescent="0.35">
      <c r="A44" s="17" t="s">
        <v>71</v>
      </c>
      <c r="B44" s="149"/>
      <c r="C44" s="149"/>
      <c r="D44" s="149"/>
      <c r="E44" s="149"/>
      <c r="F44" s="149"/>
    </row>
    <row r="45" spans="1:7" customFormat="1" ht="15.5" x14ac:dyDescent="0.35">
      <c r="A45" s="165"/>
      <c r="B45" s="16"/>
      <c r="C45" s="16"/>
      <c r="D45" s="16"/>
      <c r="E45" s="16"/>
      <c r="F45" s="16"/>
    </row>
    <row r="46" spans="1:7" customFormat="1" ht="15.5" x14ac:dyDescent="0.35">
      <c r="A46" s="222"/>
      <c r="B46" s="166" t="s">
        <v>39</v>
      </c>
      <c r="C46" s="167"/>
      <c r="D46" s="168" t="s">
        <v>38</v>
      </c>
      <c r="E46" s="168" t="s">
        <v>17</v>
      </c>
      <c r="F46" s="168" t="s">
        <v>18</v>
      </c>
    </row>
    <row r="47" spans="1:7" customFormat="1" ht="77.5" x14ac:dyDescent="0.35">
      <c r="A47" s="222"/>
      <c r="B47" s="85" t="s">
        <v>3</v>
      </c>
      <c r="C47" s="169" t="s">
        <v>76</v>
      </c>
      <c r="D47" s="55">
        <f>+'ANEXO I Mediciones'!H94+'ANEXO I Mediciones'!H101</f>
        <v>23040</v>
      </c>
      <c r="E47" s="55"/>
      <c r="F47" s="55">
        <f>+E47*D47</f>
        <v>0</v>
      </c>
    </row>
    <row r="48" spans="1:7" customFormat="1" ht="15.5" x14ac:dyDescent="0.35">
      <c r="A48" s="165"/>
      <c r="B48" s="170"/>
      <c r="C48" s="171"/>
      <c r="D48" s="172"/>
      <c r="E48" s="172"/>
      <c r="F48" s="172"/>
    </row>
    <row r="49" spans="1:6" customFormat="1" ht="15.5" x14ac:dyDescent="0.35">
      <c r="A49" s="173"/>
      <c r="B49" s="174"/>
      <c r="C49" s="174"/>
      <c r="D49" s="174"/>
      <c r="E49" s="145" t="s">
        <v>72</v>
      </c>
      <c r="F49" s="147">
        <f>+SUM(F43:F47)</f>
        <v>0</v>
      </c>
    </row>
    <row r="50" spans="1:6" customFormat="1" ht="15.5" x14ac:dyDescent="0.35">
      <c r="A50" s="173"/>
      <c r="B50" s="173"/>
      <c r="C50" s="173"/>
      <c r="D50" s="173"/>
      <c r="E50" s="173"/>
      <c r="F50" s="173"/>
    </row>
    <row r="51" spans="1:6" customFormat="1" ht="15.5" x14ac:dyDescent="0.35">
      <c r="A51" s="17" t="s">
        <v>73</v>
      </c>
      <c r="B51" s="149"/>
      <c r="C51" s="149"/>
      <c r="D51" s="149"/>
      <c r="E51" s="149"/>
      <c r="F51" s="175"/>
    </row>
    <row r="52" spans="1:6" customFormat="1" ht="15.5" x14ac:dyDescent="0.35">
      <c r="A52" s="12"/>
      <c r="B52" s="16"/>
      <c r="C52" s="16"/>
      <c r="D52" s="16"/>
      <c r="E52" s="16"/>
      <c r="F52" s="173"/>
    </row>
    <row r="53" spans="1:6" customFormat="1" ht="15.5" x14ac:dyDescent="0.35">
      <c r="A53" s="173"/>
      <c r="B53" s="173"/>
      <c r="C53" s="176" t="s">
        <v>21</v>
      </c>
      <c r="D53" s="94" t="s">
        <v>24</v>
      </c>
      <c r="E53" s="168" t="s">
        <v>17</v>
      </c>
      <c r="F53" s="168" t="s">
        <v>18</v>
      </c>
    </row>
    <row r="54" spans="1:6" customFormat="1" ht="15" customHeight="1" x14ac:dyDescent="0.35">
      <c r="A54" s="173"/>
      <c r="B54" s="85" t="s">
        <v>22</v>
      </c>
      <c r="C54" s="91" t="s">
        <v>37</v>
      </c>
      <c r="D54" s="93">
        <f>+D47/7.2*0.294117647058824</f>
        <v>941.17647058823673</v>
      </c>
      <c r="E54" s="93"/>
      <c r="F54" s="92">
        <f>+E54*D54</f>
        <v>0</v>
      </c>
    </row>
    <row r="55" spans="1:6" customFormat="1" ht="31.5" customHeight="1" x14ac:dyDescent="0.35">
      <c r="A55" s="173"/>
      <c r="B55" s="85" t="s">
        <v>22</v>
      </c>
      <c r="C55" s="91" t="s">
        <v>36</v>
      </c>
      <c r="D55" s="55">
        <f>+D47/7.2*(1+0.833333333333333)</f>
        <v>5866.6666666666661</v>
      </c>
      <c r="E55" s="55"/>
      <c r="F55" s="92">
        <f>+E55*D55</f>
        <v>0</v>
      </c>
    </row>
    <row r="56" spans="1:6" customFormat="1" ht="31.5" customHeight="1" x14ac:dyDescent="0.35">
      <c r="A56" s="173"/>
      <c r="B56" s="85" t="s">
        <v>20</v>
      </c>
      <c r="C56" s="56" t="s">
        <v>23</v>
      </c>
      <c r="D56" s="55">
        <v>200</v>
      </c>
      <c r="E56" s="55"/>
      <c r="F56" s="92">
        <f>+E56*D56</f>
        <v>0</v>
      </c>
    </row>
    <row r="57" spans="1:6" customFormat="1" ht="31.5" customHeight="1" x14ac:dyDescent="0.35">
      <c r="A57" s="173"/>
      <c r="B57" s="173"/>
      <c r="C57" s="173"/>
      <c r="D57" s="173"/>
      <c r="E57" s="173"/>
      <c r="F57" s="173"/>
    </row>
    <row r="58" spans="1:6" customFormat="1" ht="15.5" x14ac:dyDescent="0.35">
      <c r="A58" s="173"/>
      <c r="B58" s="174"/>
      <c r="C58" s="174"/>
      <c r="D58" s="174"/>
      <c r="E58" s="145" t="s">
        <v>75</v>
      </c>
      <c r="F58" s="147">
        <f>+SUM(F54:F56)</f>
        <v>0</v>
      </c>
    </row>
    <row r="59" spans="1:6" customFormat="1" ht="15.5" x14ac:dyDescent="0.35">
      <c r="A59" s="173"/>
      <c r="B59" s="173"/>
      <c r="C59" s="173"/>
      <c r="D59" s="173"/>
      <c r="E59" s="173"/>
      <c r="F59" s="173"/>
    </row>
    <row r="60" spans="1:6" customFormat="1" ht="15.5" x14ac:dyDescent="0.35">
      <c r="A60" s="173"/>
      <c r="B60" s="146"/>
      <c r="C60" s="146"/>
      <c r="D60" s="146"/>
      <c r="E60" s="143" t="s">
        <v>35</v>
      </c>
      <c r="F60" s="177">
        <f>+F58+F49+F40+F28</f>
        <v>0</v>
      </c>
    </row>
    <row r="61" spans="1:6" customFormat="1" ht="15.5" x14ac:dyDescent="0.35">
      <c r="A61" s="173"/>
      <c r="B61" s="146"/>
      <c r="C61" s="146"/>
      <c r="D61" s="146"/>
      <c r="E61" s="143"/>
      <c r="F61" s="177"/>
    </row>
    <row r="62" spans="1:6" customFormat="1" ht="15.5" x14ac:dyDescent="0.35">
      <c r="A62" s="173"/>
      <c r="B62" s="173"/>
      <c r="C62" s="173"/>
      <c r="D62" s="173"/>
      <c r="E62" s="143" t="s">
        <v>74</v>
      </c>
      <c r="F62" s="177">
        <f>+F60*1.21</f>
        <v>0</v>
      </c>
    </row>
    <row r="63" spans="1:6" customFormat="1" x14ac:dyDescent="0.35">
      <c r="A63" s="1"/>
      <c r="B63" s="1"/>
      <c r="C63" s="1"/>
      <c r="D63" s="1"/>
      <c r="E63" s="1"/>
    </row>
    <row r="64" spans="1:6" customFormat="1" ht="15" thickBot="1" x14ac:dyDescent="0.4"/>
    <row r="65" spans="4:6" x14ac:dyDescent="0.35">
      <c r="D65" s="213" t="s">
        <v>77</v>
      </c>
      <c r="E65" s="214"/>
      <c r="F65" s="215"/>
    </row>
    <row r="66" spans="4:6" x14ac:dyDescent="0.35">
      <c r="D66" s="216"/>
      <c r="E66" s="217"/>
      <c r="F66" s="218"/>
    </row>
    <row r="67" spans="4:6" x14ac:dyDescent="0.35">
      <c r="D67" s="216"/>
      <c r="E67" s="217"/>
      <c r="F67" s="218"/>
    </row>
    <row r="68" spans="4:6" x14ac:dyDescent="0.35">
      <c r="D68" s="216"/>
      <c r="E68" s="217"/>
      <c r="F68" s="218"/>
    </row>
    <row r="69" spans="4:6" x14ac:dyDescent="0.35">
      <c r="D69" s="216"/>
      <c r="E69" s="217"/>
      <c r="F69" s="218"/>
    </row>
    <row r="70" spans="4:6" ht="15" thickBot="1" x14ac:dyDescent="0.4">
      <c r="D70" s="219"/>
      <c r="E70" s="220"/>
      <c r="F70" s="221"/>
    </row>
  </sheetData>
  <mergeCells count="16">
    <mergeCell ref="D65:F70"/>
    <mergeCell ref="A46:A47"/>
    <mergeCell ref="B10:C10"/>
    <mergeCell ref="A8:A11"/>
    <mergeCell ref="B8:C8"/>
    <mergeCell ref="F32:F33"/>
    <mergeCell ref="B33:C33"/>
    <mergeCell ref="E32:E33"/>
    <mergeCell ref="D32:D33"/>
    <mergeCell ref="B25:C25"/>
    <mergeCell ref="B21:C21"/>
    <mergeCell ref="A19:A22"/>
    <mergeCell ref="A25:A26"/>
    <mergeCell ref="B19:C19"/>
    <mergeCell ref="A15:A16"/>
    <mergeCell ref="B15:C15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 Mediciones</vt:lpstr>
      <vt:lpstr>ANEXO II ModeloPresentOfertas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dencinar</dc:creator>
  <cp:keywords/>
  <dc:description/>
  <cp:lastModifiedBy>Rosende Amor, Juan</cp:lastModifiedBy>
  <cp:revision/>
  <cp:lastPrinted>2022-06-16T07:03:27Z</cp:lastPrinted>
  <dcterms:created xsi:type="dcterms:W3CDTF">2015-04-27T14:21:31Z</dcterms:created>
  <dcterms:modified xsi:type="dcterms:W3CDTF">2022-06-16T15:31:10Z</dcterms:modified>
  <cp:category/>
  <cp:contentStatus/>
</cp:coreProperties>
</file>